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06FEF515-24D1-483E-8A4B-F856F9CA2715}" xr6:coauthVersionLast="47" xr6:coauthVersionMax="47" xr10:uidLastSave="{00000000-0000-0000-0000-000000000000}"/>
  <bookViews>
    <workbookView xWindow="-110" yWindow="-110" windowWidth="19420" windowHeight="10300" tabRatio="713" activeTab="1" xr2:uid="{00000000-000D-0000-FFFF-FFFF00000000}"/>
  </bookViews>
  <sheets>
    <sheet name="조견표" sheetId="147" r:id="rId1"/>
    <sheet name="소득세 산정양식" sheetId="95" r:id="rId2"/>
    <sheet name="02" sheetId="133" state="hidden" r:id="rId3"/>
    <sheet name="03" sheetId="135" state="hidden" r:id="rId4"/>
    <sheet name="04" sheetId="136" state="hidden" r:id="rId5"/>
    <sheet name="05" sheetId="137" state="hidden" r:id="rId6"/>
    <sheet name="06" sheetId="138" state="hidden" r:id="rId7"/>
    <sheet name="07" sheetId="139" state="hidden" r:id="rId8"/>
    <sheet name="08" sheetId="140" state="hidden" r:id="rId9"/>
    <sheet name="09" sheetId="141" state="hidden" r:id="rId10"/>
    <sheet name="10" sheetId="142" state="hidden" r:id="rId11"/>
    <sheet name="11" sheetId="143" state="hidden" r:id="rId12"/>
    <sheet name="12" sheetId="144" state="hidden" r:id="rId13"/>
    <sheet name="1721_I_bulanan" sheetId="130" state="hidden" r:id="rId14"/>
    <sheet name="01-12" sheetId="132" state="hidden" r:id="rId15"/>
    <sheet name="Cadangan Pesangon" sheetId="146" state="hidden" r:id="rId16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hidden="1">#REF!</definedName>
    <definedName name="_xlnm._FilterDatabase" localSheetId="14" hidden="1">'01-12'!$A$8:$AK$25</definedName>
    <definedName name="_xlnm._FilterDatabase" localSheetId="2" hidden="1">'02'!$A$7:$AU$72</definedName>
    <definedName name="_xlnm._FilterDatabase" localSheetId="3" hidden="1">'03'!$A$7:$AU$74</definedName>
    <definedName name="_xlnm._FilterDatabase" localSheetId="4" hidden="1">'04'!$A$7:$AU$74</definedName>
    <definedName name="_xlnm._FilterDatabase" localSheetId="5" hidden="1">'05'!$A$7:$AU$72</definedName>
    <definedName name="_xlnm._FilterDatabase" localSheetId="6" hidden="1">'06'!$A$7:$AT$72</definedName>
    <definedName name="_xlnm._FilterDatabase" localSheetId="7" hidden="1">'07'!$A$7:$AT$72</definedName>
    <definedName name="_xlnm._FilterDatabase" localSheetId="9" hidden="1">'09'!$A$7:$AU$72</definedName>
    <definedName name="_xlnm._FilterDatabase" localSheetId="12" hidden="1">'12'!$A$7:$AU$57</definedName>
    <definedName name="_xlnm._FilterDatabase" localSheetId="13" hidden="1">'1721_I_bulanan'!$A$1:$J$1</definedName>
    <definedName name="_xlnm._FilterDatabase" localSheetId="1" hidden="1">'소득세 산정양식'!$A$7:$X$13</definedName>
    <definedName name="TERA">조견표!$B$3:$E$47</definedName>
    <definedName name="TERB">조견표!$G$3:$J$43</definedName>
    <definedName name="TERC">조견표!$L$3:$O$44</definedName>
    <definedName name="tes" localSheetId="2" hidden="1">#REF!</definedName>
    <definedName name="tes" localSheetId="3" hidden="1">#REF!</definedName>
    <definedName name="tes" localSheetId="4" hidden="1">#REF!</definedName>
    <definedName name="tes" localSheetId="5" hidden="1">#REF!</definedName>
    <definedName name="tes" localSheetId="6" hidden="1">#REF!</definedName>
    <definedName name="tes" localSheetId="7" hidden="1">#REF!</definedName>
    <definedName name="tes" localSheetId="8" hidden="1">#REF!</definedName>
    <definedName name="tes" localSheetId="9" hidden="1">#REF!</definedName>
    <definedName name="tes" localSheetId="10" hidden="1">#REF!</definedName>
    <definedName name="tes" localSheetId="11" hidden="1">#REF!</definedName>
    <definedName name="tes" localSheetId="12" hidden="1">#REF!</definedName>
    <definedName name="tes" hidden="1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95" l="1"/>
  <c r="Y8" i="95"/>
  <c r="AA8" i="95" s="1"/>
  <c r="Z37" i="133" l="1"/>
  <c r="Z36" i="133"/>
  <c r="Z35" i="133"/>
  <c r="Z34" i="133"/>
  <c r="Z33" i="133"/>
  <c r="Z32" i="133"/>
  <c r="Z31" i="133"/>
  <c r="Z30" i="133"/>
  <c r="Z29" i="133"/>
  <c r="Z28" i="133"/>
  <c r="Z27" i="133"/>
  <c r="Z26" i="133"/>
  <c r="Z25" i="133"/>
  <c r="Z24" i="133"/>
  <c r="Z23" i="133"/>
  <c r="Z22" i="133"/>
  <c r="Z21" i="133"/>
  <c r="Z20" i="133"/>
  <c r="Z19" i="133"/>
  <c r="Z18" i="133"/>
  <c r="Z17" i="133"/>
  <c r="Z16" i="133"/>
  <c r="Z15" i="133"/>
  <c r="Z14" i="133"/>
  <c r="Z13" i="133"/>
  <c r="Z12" i="133"/>
  <c r="Z11" i="133"/>
  <c r="Z10" i="133"/>
  <c r="Z9" i="133"/>
  <c r="Z37" i="135"/>
  <c r="Z36" i="135"/>
  <c r="Z35" i="135"/>
  <c r="Z34" i="135"/>
  <c r="Z33" i="135"/>
  <c r="Z32" i="135"/>
  <c r="Z31" i="135"/>
  <c r="Z30" i="135"/>
  <c r="Z29" i="135"/>
  <c r="Z28" i="135"/>
  <c r="Z27" i="135"/>
  <c r="Z26" i="135"/>
  <c r="Z25" i="135"/>
  <c r="Z24" i="135"/>
  <c r="Z23" i="135"/>
  <c r="Z22" i="135"/>
  <c r="Z21" i="135"/>
  <c r="Z20" i="135"/>
  <c r="Z19" i="135"/>
  <c r="Z18" i="135"/>
  <c r="Z17" i="135"/>
  <c r="Z16" i="135"/>
  <c r="Z15" i="135"/>
  <c r="Z14" i="135"/>
  <c r="Z13" i="135"/>
  <c r="Z12" i="135"/>
  <c r="Z11" i="135"/>
  <c r="Z10" i="135"/>
  <c r="Z9" i="135"/>
  <c r="Z37" i="136"/>
  <c r="Z36" i="136"/>
  <c r="Z35" i="136"/>
  <c r="Z34" i="136"/>
  <c r="Z33" i="136"/>
  <c r="Z32" i="136"/>
  <c r="Z31" i="136"/>
  <c r="Z30" i="136"/>
  <c r="Z29" i="136"/>
  <c r="Z28" i="136"/>
  <c r="Z27" i="136"/>
  <c r="Z26" i="136"/>
  <c r="Z25" i="136"/>
  <c r="Z24" i="136"/>
  <c r="Z23" i="136"/>
  <c r="Z22" i="136"/>
  <c r="Z21" i="136"/>
  <c r="Z20" i="136"/>
  <c r="Z19" i="136"/>
  <c r="Z18" i="136"/>
  <c r="Z17" i="136"/>
  <c r="Z16" i="136"/>
  <c r="Z15" i="136"/>
  <c r="Z14" i="136"/>
  <c r="Z13" i="136"/>
  <c r="Z12" i="136"/>
  <c r="Z11" i="136"/>
  <c r="Z10" i="136"/>
  <c r="Z9" i="136"/>
  <c r="Z37" i="137"/>
  <c r="Z36" i="137"/>
  <c r="Z35" i="137"/>
  <c r="Z34" i="137"/>
  <c r="Z33" i="137"/>
  <c r="Z32" i="137"/>
  <c r="Z31" i="137"/>
  <c r="Z30" i="137"/>
  <c r="Z29" i="137"/>
  <c r="Z28" i="137"/>
  <c r="Z27" i="137"/>
  <c r="Z26" i="137"/>
  <c r="Z25" i="137"/>
  <c r="Z24" i="137"/>
  <c r="Z23" i="137"/>
  <c r="Z22" i="137"/>
  <c r="Z21" i="137"/>
  <c r="Z20" i="137"/>
  <c r="Z19" i="137"/>
  <c r="Z18" i="137"/>
  <c r="Z17" i="137"/>
  <c r="Z16" i="137"/>
  <c r="Z15" i="137"/>
  <c r="Z14" i="137"/>
  <c r="Z13" i="137"/>
  <c r="Z12" i="137"/>
  <c r="Z11" i="137"/>
  <c r="Z10" i="137"/>
  <c r="Z9" i="137"/>
  <c r="Z37" i="138"/>
  <c r="Z36" i="138"/>
  <c r="Z35" i="138"/>
  <c r="Z34" i="138"/>
  <c r="Z33" i="138"/>
  <c r="Z32" i="138"/>
  <c r="Z31" i="138"/>
  <c r="Z30" i="138"/>
  <c r="Z29" i="138"/>
  <c r="Z28" i="138"/>
  <c r="Z27" i="138"/>
  <c r="Z26" i="138"/>
  <c r="Z25" i="138"/>
  <c r="Z24" i="138"/>
  <c r="Z23" i="138"/>
  <c r="Z22" i="138"/>
  <c r="Z21" i="138"/>
  <c r="Z20" i="138"/>
  <c r="Z19" i="138"/>
  <c r="Z18" i="138"/>
  <c r="Z17" i="138"/>
  <c r="Z16" i="138"/>
  <c r="Z15" i="138"/>
  <c r="Z14" i="138"/>
  <c r="Z13" i="138"/>
  <c r="Z12" i="138"/>
  <c r="Z11" i="138"/>
  <c r="Z10" i="138"/>
  <c r="Z9" i="138"/>
  <c r="Z37" i="139"/>
  <c r="Z36" i="139"/>
  <c r="Z35" i="139"/>
  <c r="Z34" i="139"/>
  <c r="Z33" i="139"/>
  <c r="Z32" i="139"/>
  <c r="Z31" i="139"/>
  <c r="Z30" i="139"/>
  <c r="Z29" i="139"/>
  <c r="Z28" i="139"/>
  <c r="Z27" i="139"/>
  <c r="Z26" i="139"/>
  <c r="Z25" i="139"/>
  <c r="Z24" i="139"/>
  <c r="Z23" i="139"/>
  <c r="Z22" i="139"/>
  <c r="Z21" i="139"/>
  <c r="Z20" i="139"/>
  <c r="Z19" i="139"/>
  <c r="Z18" i="139"/>
  <c r="Z17" i="139"/>
  <c r="Z16" i="139"/>
  <c r="Z15" i="139"/>
  <c r="Z14" i="139"/>
  <c r="Z13" i="139"/>
  <c r="Z12" i="139"/>
  <c r="Z11" i="139"/>
  <c r="Z10" i="139"/>
  <c r="Z9" i="139"/>
  <c r="Z37" i="140"/>
  <c r="Z36" i="140"/>
  <c r="Z35" i="140"/>
  <c r="Z34" i="140"/>
  <c r="Z33" i="140"/>
  <c r="Z32" i="140"/>
  <c r="Z31" i="140"/>
  <c r="Z30" i="140"/>
  <c r="Z29" i="140"/>
  <c r="Z28" i="140"/>
  <c r="Z27" i="140"/>
  <c r="Z26" i="140"/>
  <c r="Z25" i="140"/>
  <c r="Z24" i="140"/>
  <c r="Z23" i="140"/>
  <c r="Z22" i="140"/>
  <c r="Z21" i="140"/>
  <c r="Z20" i="140"/>
  <c r="Z19" i="140"/>
  <c r="Z18" i="140"/>
  <c r="Z17" i="140"/>
  <c r="Z16" i="140"/>
  <c r="Z15" i="140"/>
  <c r="Z14" i="140"/>
  <c r="Z13" i="140"/>
  <c r="Z12" i="140"/>
  <c r="Z11" i="140"/>
  <c r="Z10" i="140"/>
  <c r="Z9" i="140"/>
  <c r="Z37" i="141"/>
  <c r="Z36" i="141"/>
  <c r="Z35" i="141"/>
  <c r="Z34" i="141"/>
  <c r="Z33" i="141"/>
  <c r="Z32" i="141"/>
  <c r="Z31" i="141"/>
  <c r="Z30" i="141"/>
  <c r="Z29" i="141"/>
  <c r="Z28" i="141"/>
  <c r="Z27" i="141"/>
  <c r="Z26" i="141"/>
  <c r="Z25" i="141"/>
  <c r="Z24" i="141"/>
  <c r="Z23" i="141"/>
  <c r="Z22" i="141"/>
  <c r="Z21" i="141"/>
  <c r="Z20" i="141"/>
  <c r="Z19" i="141"/>
  <c r="Z18" i="141"/>
  <c r="Z17" i="141"/>
  <c r="Z16" i="141"/>
  <c r="Z15" i="141"/>
  <c r="Z14" i="141"/>
  <c r="Z13" i="141"/>
  <c r="Z12" i="141"/>
  <c r="Z11" i="141"/>
  <c r="Z10" i="141"/>
  <c r="Z9" i="141"/>
  <c r="Z37" i="142"/>
  <c r="Z36" i="142"/>
  <c r="Z35" i="142"/>
  <c r="Z34" i="142"/>
  <c r="Z33" i="142"/>
  <c r="Z32" i="142"/>
  <c r="Z31" i="142"/>
  <c r="Z30" i="142"/>
  <c r="Z29" i="142"/>
  <c r="Z28" i="142"/>
  <c r="Z27" i="142"/>
  <c r="Z26" i="142"/>
  <c r="Z25" i="142"/>
  <c r="Z24" i="142"/>
  <c r="Z23" i="142"/>
  <c r="Z22" i="142"/>
  <c r="Z21" i="142"/>
  <c r="Z20" i="142"/>
  <c r="Z19" i="142"/>
  <c r="Z18" i="142"/>
  <c r="Z17" i="142"/>
  <c r="Z16" i="142"/>
  <c r="Z15" i="142"/>
  <c r="Z14" i="142"/>
  <c r="Z13" i="142"/>
  <c r="Z12" i="142"/>
  <c r="Z11" i="142"/>
  <c r="Z10" i="142"/>
  <c r="Z9" i="142"/>
  <c r="Z37" i="143"/>
  <c r="Z36" i="143"/>
  <c r="Z35" i="143"/>
  <c r="Z34" i="143"/>
  <c r="Z33" i="143"/>
  <c r="Z32" i="143"/>
  <c r="Z31" i="143"/>
  <c r="Z30" i="143"/>
  <c r="Z29" i="143"/>
  <c r="Z28" i="143"/>
  <c r="Z27" i="143"/>
  <c r="Z26" i="143"/>
  <c r="Z25" i="143"/>
  <c r="Z24" i="143"/>
  <c r="Z23" i="143"/>
  <c r="Z22" i="143"/>
  <c r="Z21" i="143"/>
  <c r="Z20" i="143"/>
  <c r="Z19" i="143"/>
  <c r="Z18" i="143"/>
  <c r="Z17" i="143"/>
  <c r="Z16" i="143"/>
  <c r="Z15" i="143"/>
  <c r="Z14" i="143"/>
  <c r="Z13" i="143"/>
  <c r="Z12" i="143"/>
  <c r="Z11" i="143"/>
  <c r="Z10" i="143"/>
  <c r="Z9" i="143"/>
  <c r="Z37" i="144"/>
  <c r="Z36" i="144"/>
  <c r="Z35" i="144"/>
  <c r="Z34" i="144"/>
  <c r="Z33" i="144"/>
  <c r="Z32" i="144"/>
  <c r="Z31" i="144"/>
  <c r="Z30" i="144"/>
  <c r="Z29" i="144"/>
  <c r="Z28" i="144"/>
  <c r="Z27" i="144"/>
  <c r="Z26" i="144"/>
  <c r="Z25" i="144"/>
  <c r="Z24" i="144"/>
  <c r="Z23" i="144"/>
  <c r="Z22" i="144"/>
  <c r="Z21" i="144"/>
  <c r="Z20" i="144"/>
  <c r="Z19" i="144"/>
  <c r="Z18" i="144"/>
  <c r="Z17" i="144"/>
  <c r="Z16" i="144"/>
  <c r="Z15" i="144"/>
  <c r="Z14" i="144"/>
  <c r="Z13" i="144"/>
  <c r="Z12" i="144"/>
  <c r="Z11" i="144"/>
  <c r="Z10" i="144"/>
  <c r="Z9" i="144"/>
  <c r="Z11" i="95"/>
  <c r="Z10" i="95"/>
  <c r="Z9" i="95"/>
  <c r="Z8" i="133"/>
  <c r="Z8" i="135"/>
  <c r="Z8" i="136"/>
  <c r="Z8" i="137"/>
  <c r="Z8" i="138"/>
  <c r="Z8" i="139"/>
  <c r="Z8" i="140"/>
  <c r="Z8" i="141"/>
  <c r="Z8" i="142"/>
  <c r="Z8" i="143"/>
  <c r="Z8" i="144"/>
  <c r="Y8" i="136"/>
  <c r="AF39" i="144"/>
  <c r="AH37" i="144"/>
  <c r="AH36" i="144"/>
  <c r="AH35" i="144"/>
  <c r="AH34" i="144"/>
  <c r="AH33" i="144"/>
  <c r="AH32" i="144"/>
  <c r="AH31" i="144"/>
  <c r="AH30" i="144"/>
  <c r="AH29" i="144"/>
  <c r="AH28" i="144"/>
  <c r="AH27" i="144"/>
  <c r="AH26" i="144"/>
  <c r="AH25" i="144"/>
  <c r="AH24" i="144"/>
  <c r="AH23" i="144"/>
  <c r="AH22" i="144"/>
  <c r="AH21" i="144"/>
  <c r="AH20" i="144"/>
  <c r="AH19" i="144"/>
  <c r="AH18" i="144"/>
  <c r="AH17" i="144"/>
  <c r="AH16" i="144"/>
  <c r="AH15" i="144"/>
  <c r="AH14" i="144"/>
  <c r="AH13" i="144"/>
  <c r="AH12" i="144"/>
  <c r="AH11" i="144"/>
  <c r="AH10" i="144"/>
  <c r="AH9" i="144"/>
  <c r="AH8" i="144"/>
  <c r="AD37" i="144"/>
  <c r="AD36" i="144"/>
  <c r="AD35" i="144"/>
  <c r="AD34" i="144"/>
  <c r="AD33" i="144"/>
  <c r="AD32" i="144"/>
  <c r="AD31" i="144"/>
  <c r="AD30" i="144"/>
  <c r="AD29" i="144"/>
  <c r="AD28" i="144"/>
  <c r="AD27" i="144"/>
  <c r="AD26" i="144"/>
  <c r="AD25" i="144"/>
  <c r="AD24" i="144"/>
  <c r="AD23" i="144"/>
  <c r="AD22" i="144"/>
  <c r="AD21" i="144"/>
  <c r="AD20" i="144"/>
  <c r="AD19" i="144"/>
  <c r="AD18" i="144"/>
  <c r="AD17" i="144"/>
  <c r="AD16" i="144"/>
  <c r="AD15" i="144"/>
  <c r="AD14" i="144"/>
  <c r="AD13" i="144"/>
  <c r="AD12" i="144"/>
  <c r="AD11" i="144"/>
  <c r="AD10" i="144"/>
  <c r="AD9" i="144"/>
  <c r="AD8" i="144"/>
  <c r="AH39" i="144" l="1"/>
  <c r="AA8" i="136"/>
  <c r="AD39" i="144"/>
  <c r="X39" i="144"/>
  <c r="W39" i="144"/>
  <c r="V39" i="144"/>
  <c r="U39" i="144"/>
  <c r="T39" i="144"/>
  <c r="S39" i="144"/>
  <c r="R39" i="144"/>
  <c r="Q39" i="144"/>
  <c r="P39" i="144"/>
  <c r="Y37" i="144"/>
  <c r="AA37" i="144" s="1"/>
  <c r="O37" i="144"/>
  <c r="N37" i="144"/>
  <c r="M37" i="144"/>
  <c r="L37" i="144"/>
  <c r="Y36" i="144"/>
  <c r="AA36" i="144" s="1"/>
  <c r="O36" i="144"/>
  <c r="N36" i="144"/>
  <c r="M36" i="144"/>
  <c r="L36" i="144"/>
  <c r="Y35" i="144"/>
  <c r="O35" i="144"/>
  <c r="N35" i="144"/>
  <c r="M35" i="144"/>
  <c r="L35" i="144"/>
  <c r="Y34" i="144"/>
  <c r="O34" i="144"/>
  <c r="N34" i="144"/>
  <c r="M34" i="144"/>
  <c r="L34" i="144"/>
  <c r="Y33" i="144"/>
  <c r="AA33" i="144" s="1"/>
  <c r="O33" i="144"/>
  <c r="N33" i="144"/>
  <c r="M33" i="144"/>
  <c r="L33" i="144"/>
  <c r="Y32" i="144"/>
  <c r="AA32" i="144" s="1"/>
  <c r="O32" i="144"/>
  <c r="N32" i="144"/>
  <c r="M32" i="144"/>
  <c r="L32" i="144"/>
  <c r="Y31" i="144"/>
  <c r="O31" i="144"/>
  <c r="N31" i="144"/>
  <c r="M31" i="144"/>
  <c r="L31" i="144"/>
  <c r="Y30" i="144"/>
  <c r="O30" i="144"/>
  <c r="N30" i="144"/>
  <c r="M30" i="144"/>
  <c r="L30" i="144"/>
  <c r="Y29" i="144"/>
  <c r="AA29" i="144" s="1"/>
  <c r="O29" i="144"/>
  <c r="N29" i="144"/>
  <c r="M29" i="144"/>
  <c r="L29" i="144"/>
  <c r="Y28" i="144"/>
  <c r="AA28" i="144" s="1"/>
  <c r="O28" i="144"/>
  <c r="N28" i="144"/>
  <c r="M28" i="144"/>
  <c r="L28" i="144"/>
  <c r="Y27" i="144"/>
  <c r="O27" i="144"/>
  <c r="N27" i="144"/>
  <c r="M27" i="144"/>
  <c r="L27" i="144"/>
  <c r="Y26" i="144"/>
  <c r="O26" i="144"/>
  <c r="N26" i="144"/>
  <c r="M26" i="144"/>
  <c r="L26" i="144"/>
  <c r="Y25" i="144"/>
  <c r="O25" i="144"/>
  <c r="N25" i="144"/>
  <c r="M25" i="144"/>
  <c r="L25" i="144"/>
  <c r="Y24" i="144"/>
  <c r="AA24" i="144" s="1"/>
  <c r="O24" i="144"/>
  <c r="N24" i="144"/>
  <c r="M24" i="144"/>
  <c r="L24" i="144"/>
  <c r="Y23" i="144"/>
  <c r="AA23" i="144" s="1"/>
  <c r="O23" i="144"/>
  <c r="N23" i="144"/>
  <c r="M23" i="144"/>
  <c r="L23" i="144"/>
  <c r="Y22" i="144"/>
  <c r="O22" i="144"/>
  <c r="N22" i="144"/>
  <c r="M22" i="144"/>
  <c r="L22" i="144"/>
  <c r="Y21" i="144"/>
  <c r="O21" i="144"/>
  <c r="N21" i="144"/>
  <c r="M21" i="144"/>
  <c r="L21" i="144"/>
  <c r="AA20" i="144"/>
  <c r="Y20" i="144"/>
  <c r="O20" i="144"/>
  <c r="N20" i="144"/>
  <c r="M20" i="144"/>
  <c r="L20" i="144"/>
  <c r="Y19" i="144"/>
  <c r="O19" i="144"/>
  <c r="N19" i="144"/>
  <c r="M19" i="144"/>
  <c r="L19" i="144"/>
  <c r="Y18" i="144"/>
  <c r="O18" i="144"/>
  <c r="N18" i="144"/>
  <c r="M18" i="144"/>
  <c r="L18" i="144"/>
  <c r="Y17" i="144"/>
  <c r="O17" i="144"/>
  <c r="N17" i="144"/>
  <c r="M17" i="144"/>
  <c r="L17" i="144"/>
  <c r="Y16" i="144"/>
  <c r="O16" i="144"/>
  <c r="N16" i="144"/>
  <c r="M16" i="144"/>
  <c r="L16" i="144"/>
  <c r="Y15" i="144"/>
  <c r="O15" i="144"/>
  <c r="N15" i="144"/>
  <c r="M15" i="144"/>
  <c r="L15" i="144"/>
  <c r="Y14" i="144"/>
  <c r="O14" i="144"/>
  <c r="N14" i="144"/>
  <c r="M14" i="144"/>
  <c r="L14" i="144"/>
  <c r="Y13" i="144"/>
  <c r="O13" i="144"/>
  <c r="N13" i="144"/>
  <c r="M13" i="144"/>
  <c r="L13" i="144"/>
  <c r="Y12" i="144"/>
  <c r="O12" i="144"/>
  <c r="N12" i="144"/>
  <c r="M12" i="144"/>
  <c r="L12" i="144"/>
  <c r="Y11" i="144"/>
  <c r="O11" i="144"/>
  <c r="N11" i="144"/>
  <c r="M11" i="144"/>
  <c r="L11" i="144"/>
  <c r="Y10" i="144"/>
  <c r="O10" i="144"/>
  <c r="N10" i="144"/>
  <c r="M10" i="144"/>
  <c r="L10" i="144"/>
  <c r="Y9" i="144"/>
  <c r="AA9" i="144" s="1"/>
  <c r="O9" i="144"/>
  <c r="N9" i="144"/>
  <c r="M9" i="144"/>
  <c r="L9" i="144"/>
  <c r="A9" i="144"/>
  <c r="A10" i="144" s="1"/>
  <c r="A11" i="144" s="1"/>
  <c r="A12" i="144" s="1"/>
  <c r="A13" i="144" s="1"/>
  <c r="A14" i="144" s="1"/>
  <c r="A15" i="144" s="1"/>
  <c r="A16" i="144" s="1"/>
  <c r="Y8" i="144"/>
  <c r="AA8" i="144" s="1"/>
  <c r="O8" i="144"/>
  <c r="N8" i="144"/>
  <c r="M8" i="144"/>
  <c r="L8" i="144"/>
  <c r="C4" i="144"/>
  <c r="D4" i="144" s="1"/>
  <c r="E4" i="144" s="1"/>
  <c r="F4" i="144" s="1"/>
  <c r="G4" i="144" s="1"/>
  <c r="H4" i="144" s="1"/>
  <c r="I4" i="144" s="1"/>
  <c r="J4" i="144" s="1"/>
  <c r="K4" i="144" s="1"/>
  <c r="L4" i="144" s="1"/>
  <c r="M4" i="144" s="1"/>
  <c r="N4" i="144" s="1"/>
  <c r="O4" i="144" s="1"/>
  <c r="P4" i="144" s="1"/>
  <c r="Q4" i="144" s="1"/>
  <c r="R4" i="144" s="1"/>
  <c r="S4" i="144" s="1"/>
  <c r="T4" i="144" s="1"/>
  <c r="U4" i="144" s="1"/>
  <c r="V4" i="144" s="1"/>
  <c r="W4" i="144" s="1"/>
  <c r="X4" i="144" s="1"/>
  <c r="Y4" i="144" s="1"/>
  <c r="Z4" i="144" s="1"/>
  <c r="AA4" i="144" s="1"/>
  <c r="AB4" i="144" s="1"/>
  <c r="AC4" i="144" s="1"/>
  <c r="AD4" i="144" s="1"/>
  <c r="AE4" i="144" s="1"/>
  <c r="AF4" i="144" s="1"/>
  <c r="X39" i="143"/>
  <c r="W39" i="143"/>
  <c r="V39" i="143"/>
  <c r="U39" i="143"/>
  <c r="T39" i="143"/>
  <c r="S39" i="143"/>
  <c r="R39" i="143"/>
  <c r="Q39" i="143"/>
  <c r="P39" i="143"/>
  <c r="AB37" i="143"/>
  <c r="Y37" i="143"/>
  <c r="AA37" i="143" s="1"/>
  <c r="O37" i="143"/>
  <c r="N37" i="143"/>
  <c r="M37" i="143"/>
  <c r="L37" i="143"/>
  <c r="AB36" i="143"/>
  <c r="Y36" i="143"/>
  <c r="AA36" i="143" s="1"/>
  <c r="O36" i="143"/>
  <c r="N36" i="143"/>
  <c r="M36" i="143"/>
  <c r="L36" i="143"/>
  <c r="AB35" i="143"/>
  <c r="Y35" i="143"/>
  <c r="AA35" i="143" s="1"/>
  <c r="O35" i="143"/>
  <c r="N35" i="143"/>
  <c r="M35" i="143"/>
  <c r="L35" i="143"/>
  <c r="AB34" i="143"/>
  <c r="Y34" i="143"/>
  <c r="AA34" i="143" s="1"/>
  <c r="O34" i="143"/>
  <c r="N34" i="143"/>
  <c r="M34" i="143"/>
  <c r="L34" i="143"/>
  <c r="AB33" i="143"/>
  <c r="Y33" i="143"/>
  <c r="AA33" i="143" s="1"/>
  <c r="O33" i="143"/>
  <c r="N33" i="143"/>
  <c r="M33" i="143"/>
  <c r="L33" i="143"/>
  <c r="AB32" i="143"/>
  <c r="Y32" i="143"/>
  <c r="AA32" i="143" s="1"/>
  <c r="O32" i="143"/>
  <c r="N32" i="143"/>
  <c r="M32" i="143"/>
  <c r="L32" i="143"/>
  <c r="AB31" i="143"/>
  <c r="Y31" i="143"/>
  <c r="AA31" i="143" s="1"/>
  <c r="O31" i="143"/>
  <c r="N31" i="143"/>
  <c r="M31" i="143"/>
  <c r="L31" i="143"/>
  <c r="AB30" i="143"/>
  <c r="Y30" i="143"/>
  <c r="AA30" i="143" s="1"/>
  <c r="O30" i="143"/>
  <c r="N30" i="143"/>
  <c r="M30" i="143"/>
  <c r="L30" i="143"/>
  <c r="AB29" i="143"/>
  <c r="Y29" i="143"/>
  <c r="AA29" i="143" s="1"/>
  <c r="O29" i="143"/>
  <c r="N29" i="143"/>
  <c r="M29" i="143"/>
  <c r="L29" i="143"/>
  <c r="AB28" i="143"/>
  <c r="Y28" i="143"/>
  <c r="AA28" i="143" s="1"/>
  <c r="O28" i="143"/>
  <c r="N28" i="143"/>
  <c r="M28" i="143"/>
  <c r="L28" i="143"/>
  <c r="AB27" i="143"/>
  <c r="Y27" i="143"/>
  <c r="AA27" i="143" s="1"/>
  <c r="O27" i="143"/>
  <c r="N27" i="143"/>
  <c r="M27" i="143"/>
  <c r="L27" i="143"/>
  <c r="AB26" i="143"/>
  <c r="Y26" i="143"/>
  <c r="AA26" i="143" s="1"/>
  <c r="O26" i="143"/>
  <c r="N26" i="143"/>
  <c r="M26" i="143"/>
  <c r="L26" i="143"/>
  <c r="AB25" i="143"/>
  <c r="Y25" i="143"/>
  <c r="AA25" i="143" s="1"/>
  <c r="O25" i="143"/>
  <c r="N25" i="143"/>
  <c r="M25" i="143"/>
  <c r="L25" i="143"/>
  <c r="AB24" i="143"/>
  <c r="Y24" i="143"/>
  <c r="AA24" i="143" s="1"/>
  <c r="O24" i="143"/>
  <c r="N24" i="143"/>
  <c r="M24" i="143"/>
  <c r="L24" i="143"/>
  <c r="AB23" i="143"/>
  <c r="Y23" i="143"/>
  <c r="AA23" i="143" s="1"/>
  <c r="O23" i="143"/>
  <c r="N23" i="143"/>
  <c r="M23" i="143"/>
  <c r="L23" i="143"/>
  <c r="AB22" i="143"/>
  <c r="Y22" i="143"/>
  <c r="AA22" i="143" s="1"/>
  <c r="O22" i="143"/>
  <c r="N22" i="143"/>
  <c r="M22" i="143"/>
  <c r="L22" i="143"/>
  <c r="AB21" i="143"/>
  <c r="Y21" i="143"/>
  <c r="AA21" i="143" s="1"/>
  <c r="O21" i="143"/>
  <c r="N21" i="143"/>
  <c r="M21" i="143"/>
  <c r="L21" i="143"/>
  <c r="AB20" i="143"/>
  <c r="Y20" i="143"/>
  <c r="AA20" i="143" s="1"/>
  <c r="O20" i="143"/>
  <c r="N20" i="143"/>
  <c r="M20" i="143"/>
  <c r="L20" i="143"/>
  <c r="AB19" i="143"/>
  <c r="Y19" i="143"/>
  <c r="AA19" i="143" s="1"/>
  <c r="O19" i="143"/>
  <c r="N19" i="143"/>
  <c r="M19" i="143"/>
  <c r="L19" i="143"/>
  <c r="AB18" i="143"/>
  <c r="Y18" i="143"/>
  <c r="AA18" i="143" s="1"/>
  <c r="O18" i="143"/>
  <c r="N18" i="143"/>
  <c r="M18" i="143"/>
  <c r="L18" i="143"/>
  <c r="AB17" i="143"/>
  <c r="Y17" i="143"/>
  <c r="AA17" i="143" s="1"/>
  <c r="O17" i="143"/>
  <c r="N17" i="143"/>
  <c r="M17" i="143"/>
  <c r="L17" i="143"/>
  <c r="AB16" i="143"/>
  <c r="Y16" i="143"/>
  <c r="AA16" i="143" s="1"/>
  <c r="O16" i="143"/>
  <c r="N16" i="143"/>
  <c r="M16" i="143"/>
  <c r="L16" i="143"/>
  <c r="AB15" i="143"/>
  <c r="Y15" i="143"/>
  <c r="AA15" i="143" s="1"/>
  <c r="O15" i="143"/>
  <c r="N15" i="143"/>
  <c r="M15" i="143"/>
  <c r="L15" i="143"/>
  <c r="AB14" i="143"/>
  <c r="Y14" i="143"/>
  <c r="AA14" i="143" s="1"/>
  <c r="O14" i="143"/>
  <c r="N14" i="143"/>
  <c r="M14" i="143"/>
  <c r="L14" i="143"/>
  <c r="AB13" i="143"/>
  <c r="Y13" i="143"/>
  <c r="AA13" i="143" s="1"/>
  <c r="O13" i="143"/>
  <c r="N13" i="143"/>
  <c r="M13" i="143"/>
  <c r="L13" i="143"/>
  <c r="AB12" i="143"/>
  <c r="Y12" i="143"/>
  <c r="AA12" i="143" s="1"/>
  <c r="O12" i="143"/>
  <c r="N12" i="143"/>
  <c r="M12" i="143"/>
  <c r="L12" i="143"/>
  <c r="AB11" i="143"/>
  <c r="Y11" i="143"/>
  <c r="O11" i="143"/>
  <c r="N11" i="143"/>
  <c r="M11" i="143"/>
  <c r="L11" i="143"/>
  <c r="AB10" i="143"/>
  <c r="Y10" i="143"/>
  <c r="AA10" i="143" s="1"/>
  <c r="O10" i="143"/>
  <c r="N10" i="143"/>
  <c r="M10" i="143"/>
  <c r="L10" i="143"/>
  <c r="AB9" i="143"/>
  <c r="Y9" i="143"/>
  <c r="O9" i="143"/>
  <c r="N9" i="143"/>
  <c r="M9" i="143"/>
  <c r="L9" i="143"/>
  <c r="A9" i="143"/>
  <c r="A10" i="143" s="1"/>
  <c r="A11" i="143" s="1"/>
  <c r="A12" i="143" s="1"/>
  <c r="A13" i="143" s="1"/>
  <c r="A14" i="143" s="1"/>
  <c r="A15" i="143" s="1"/>
  <c r="A16" i="143" s="1"/>
  <c r="AB8" i="143"/>
  <c r="Y8" i="143"/>
  <c r="O8" i="143"/>
  <c r="N8" i="143"/>
  <c r="M8" i="143"/>
  <c r="L8" i="143"/>
  <c r="C4" i="143"/>
  <c r="D4" i="143" s="1"/>
  <c r="E4" i="143" s="1"/>
  <c r="F4" i="143" s="1"/>
  <c r="G4" i="143" s="1"/>
  <c r="H4" i="143" s="1"/>
  <c r="I4" i="143" s="1"/>
  <c r="J4" i="143" s="1"/>
  <c r="K4" i="143" s="1"/>
  <c r="L4" i="143" s="1"/>
  <c r="M4" i="143" s="1"/>
  <c r="N4" i="143" s="1"/>
  <c r="O4" i="143" s="1"/>
  <c r="P4" i="143" s="1"/>
  <c r="Q4" i="143" s="1"/>
  <c r="R4" i="143" s="1"/>
  <c r="S4" i="143" s="1"/>
  <c r="T4" i="143" s="1"/>
  <c r="U4" i="143" s="1"/>
  <c r="V4" i="143" s="1"/>
  <c r="W4" i="143" s="1"/>
  <c r="X4" i="143" s="1"/>
  <c r="Y4" i="143" s="1"/>
  <c r="Z4" i="143" s="1"/>
  <c r="AA4" i="143" s="1"/>
  <c r="AB4" i="143" s="1"/>
  <c r="AC4" i="143" s="1"/>
  <c r="AD4" i="143" s="1"/>
  <c r="AE4" i="143" s="1"/>
  <c r="AF4" i="143" s="1"/>
  <c r="X39" i="142"/>
  <c r="W39" i="142"/>
  <c r="V39" i="142"/>
  <c r="U39" i="142"/>
  <c r="T39" i="142"/>
  <c r="S39" i="142"/>
  <c r="R39" i="142"/>
  <c r="Q39" i="142"/>
  <c r="P39" i="142"/>
  <c r="AB37" i="142"/>
  <c r="Y37" i="142"/>
  <c r="AA37" i="142" s="1"/>
  <c r="O37" i="142"/>
  <c r="N37" i="142"/>
  <c r="M37" i="142"/>
  <c r="L37" i="142"/>
  <c r="AB36" i="142"/>
  <c r="Y36" i="142"/>
  <c r="AA36" i="142" s="1"/>
  <c r="O36" i="142"/>
  <c r="N36" i="142"/>
  <c r="M36" i="142"/>
  <c r="L36" i="142"/>
  <c r="AB35" i="142"/>
  <c r="Y35" i="142"/>
  <c r="AA35" i="142" s="1"/>
  <c r="O35" i="142"/>
  <c r="N35" i="142"/>
  <c r="M35" i="142"/>
  <c r="L35" i="142"/>
  <c r="AB34" i="142"/>
  <c r="Y34" i="142"/>
  <c r="AA34" i="142" s="1"/>
  <c r="O34" i="142"/>
  <c r="N34" i="142"/>
  <c r="M34" i="142"/>
  <c r="L34" i="142"/>
  <c r="AB33" i="142"/>
  <c r="Y33" i="142"/>
  <c r="AA33" i="142" s="1"/>
  <c r="O33" i="142"/>
  <c r="N33" i="142"/>
  <c r="M33" i="142"/>
  <c r="L33" i="142"/>
  <c r="AB32" i="142"/>
  <c r="Y32" i="142"/>
  <c r="AA32" i="142" s="1"/>
  <c r="O32" i="142"/>
  <c r="N32" i="142"/>
  <c r="M32" i="142"/>
  <c r="L32" i="142"/>
  <c r="AB31" i="142"/>
  <c r="Y31" i="142"/>
  <c r="AA31" i="142" s="1"/>
  <c r="O31" i="142"/>
  <c r="N31" i="142"/>
  <c r="M31" i="142"/>
  <c r="L31" i="142"/>
  <c r="AB30" i="142"/>
  <c r="Y30" i="142"/>
  <c r="AA30" i="142" s="1"/>
  <c r="O30" i="142"/>
  <c r="N30" i="142"/>
  <c r="M30" i="142"/>
  <c r="L30" i="142"/>
  <c r="AB29" i="142"/>
  <c r="Y29" i="142"/>
  <c r="AA29" i="142" s="1"/>
  <c r="O29" i="142"/>
  <c r="N29" i="142"/>
  <c r="M29" i="142"/>
  <c r="L29" i="142"/>
  <c r="AB28" i="142"/>
  <c r="Y28" i="142"/>
  <c r="AA28" i="142" s="1"/>
  <c r="O28" i="142"/>
  <c r="N28" i="142"/>
  <c r="M28" i="142"/>
  <c r="L28" i="142"/>
  <c r="AB27" i="142"/>
  <c r="Y27" i="142"/>
  <c r="AA27" i="142" s="1"/>
  <c r="O27" i="142"/>
  <c r="N27" i="142"/>
  <c r="M27" i="142"/>
  <c r="L27" i="142"/>
  <c r="AB26" i="142"/>
  <c r="Y26" i="142"/>
  <c r="AA26" i="142" s="1"/>
  <c r="O26" i="142"/>
  <c r="N26" i="142"/>
  <c r="M26" i="142"/>
  <c r="L26" i="142"/>
  <c r="AB25" i="142"/>
  <c r="Y25" i="142"/>
  <c r="AA25" i="142" s="1"/>
  <c r="O25" i="142"/>
  <c r="N25" i="142"/>
  <c r="M25" i="142"/>
  <c r="L25" i="142"/>
  <c r="AB24" i="142"/>
  <c r="AA24" i="142"/>
  <c r="Y24" i="142"/>
  <c r="O24" i="142"/>
  <c r="N24" i="142"/>
  <c r="M24" i="142"/>
  <c r="L24" i="142"/>
  <c r="AB23" i="142"/>
  <c r="Y23" i="142"/>
  <c r="AA23" i="142" s="1"/>
  <c r="O23" i="142"/>
  <c r="N23" i="142"/>
  <c r="M23" i="142"/>
  <c r="L23" i="142"/>
  <c r="AB22" i="142"/>
  <c r="Y22" i="142"/>
  <c r="AA22" i="142" s="1"/>
  <c r="O22" i="142"/>
  <c r="N22" i="142"/>
  <c r="M22" i="142"/>
  <c r="L22" i="142"/>
  <c r="AB21" i="142"/>
  <c r="Y21" i="142"/>
  <c r="AA21" i="142" s="1"/>
  <c r="O21" i="142"/>
  <c r="N21" i="142"/>
  <c r="M21" i="142"/>
  <c r="L21" i="142"/>
  <c r="AB20" i="142"/>
  <c r="Y20" i="142"/>
  <c r="AA20" i="142" s="1"/>
  <c r="O20" i="142"/>
  <c r="N20" i="142"/>
  <c r="M20" i="142"/>
  <c r="L20" i="142"/>
  <c r="AB19" i="142"/>
  <c r="Y19" i="142"/>
  <c r="AA19" i="142" s="1"/>
  <c r="O19" i="142"/>
  <c r="N19" i="142"/>
  <c r="M19" i="142"/>
  <c r="L19" i="142"/>
  <c r="AB18" i="142"/>
  <c r="Y18" i="142"/>
  <c r="AA18" i="142" s="1"/>
  <c r="O18" i="142"/>
  <c r="N18" i="142"/>
  <c r="M18" i="142"/>
  <c r="L18" i="142"/>
  <c r="AB17" i="142"/>
  <c r="Y17" i="142"/>
  <c r="AA17" i="142" s="1"/>
  <c r="O17" i="142"/>
  <c r="N17" i="142"/>
  <c r="M17" i="142"/>
  <c r="L17" i="142"/>
  <c r="AB16" i="142"/>
  <c r="Y16" i="142"/>
  <c r="AA16" i="142" s="1"/>
  <c r="O16" i="142"/>
  <c r="N16" i="142"/>
  <c r="M16" i="142"/>
  <c r="L16" i="142"/>
  <c r="AB15" i="142"/>
  <c r="Y15" i="142"/>
  <c r="AA15" i="142" s="1"/>
  <c r="O15" i="142"/>
  <c r="N15" i="142"/>
  <c r="M15" i="142"/>
  <c r="L15" i="142"/>
  <c r="AB14" i="142"/>
  <c r="Y14" i="142"/>
  <c r="AA14" i="142" s="1"/>
  <c r="O14" i="142"/>
  <c r="N14" i="142"/>
  <c r="M14" i="142"/>
  <c r="L14" i="142"/>
  <c r="AB13" i="142"/>
  <c r="Y13" i="142"/>
  <c r="AA13" i="142" s="1"/>
  <c r="O13" i="142"/>
  <c r="N13" i="142"/>
  <c r="M13" i="142"/>
  <c r="L13" i="142"/>
  <c r="AB12" i="142"/>
  <c r="Y12" i="142"/>
  <c r="AA12" i="142" s="1"/>
  <c r="O12" i="142"/>
  <c r="N12" i="142"/>
  <c r="M12" i="142"/>
  <c r="L12" i="142"/>
  <c r="AB11" i="142"/>
  <c r="Y11" i="142"/>
  <c r="AA11" i="142" s="1"/>
  <c r="O11" i="142"/>
  <c r="N11" i="142"/>
  <c r="M11" i="142"/>
  <c r="L11" i="142"/>
  <c r="AB10" i="142"/>
  <c r="Y10" i="142"/>
  <c r="O10" i="142"/>
  <c r="N10" i="142"/>
  <c r="M10" i="142"/>
  <c r="L10" i="142"/>
  <c r="AB9" i="142"/>
  <c r="Y9" i="142"/>
  <c r="AA9" i="142" s="1"/>
  <c r="O9" i="142"/>
  <c r="N9" i="142"/>
  <c r="M9" i="142"/>
  <c r="L9" i="142"/>
  <c r="A9" i="142"/>
  <c r="A10" i="142" s="1"/>
  <c r="A11" i="142" s="1"/>
  <c r="A12" i="142" s="1"/>
  <c r="A13" i="142" s="1"/>
  <c r="A14" i="142" s="1"/>
  <c r="A15" i="142" s="1"/>
  <c r="A16" i="142" s="1"/>
  <c r="AB8" i="142"/>
  <c r="Z39" i="142"/>
  <c r="Y8" i="142"/>
  <c r="O8" i="142"/>
  <c r="N8" i="142"/>
  <c r="M8" i="142"/>
  <c r="L8" i="142"/>
  <c r="C4" i="142"/>
  <c r="D4" i="142" s="1"/>
  <c r="E4" i="142" s="1"/>
  <c r="F4" i="142" s="1"/>
  <c r="G4" i="142" s="1"/>
  <c r="H4" i="142" s="1"/>
  <c r="I4" i="142" s="1"/>
  <c r="J4" i="142" s="1"/>
  <c r="K4" i="142" s="1"/>
  <c r="L4" i="142" s="1"/>
  <c r="M4" i="142" s="1"/>
  <c r="N4" i="142" s="1"/>
  <c r="O4" i="142" s="1"/>
  <c r="P4" i="142" s="1"/>
  <c r="Q4" i="142" s="1"/>
  <c r="R4" i="142" s="1"/>
  <c r="S4" i="142" s="1"/>
  <c r="T4" i="142" s="1"/>
  <c r="U4" i="142" s="1"/>
  <c r="V4" i="142" s="1"/>
  <c r="W4" i="142" s="1"/>
  <c r="X4" i="142" s="1"/>
  <c r="Y4" i="142" s="1"/>
  <c r="Z4" i="142" s="1"/>
  <c r="AA4" i="142" s="1"/>
  <c r="AB4" i="142" s="1"/>
  <c r="AC4" i="142" s="1"/>
  <c r="AD4" i="142" s="1"/>
  <c r="AE4" i="142" s="1"/>
  <c r="AF4" i="142" s="1"/>
  <c r="X39" i="141"/>
  <c r="W39" i="141"/>
  <c r="V39" i="141"/>
  <c r="U39" i="141"/>
  <c r="T39" i="141"/>
  <c r="S39" i="141"/>
  <c r="R39" i="141"/>
  <c r="Q39" i="141"/>
  <c r="P39" i="141"/>
  <c r="AB37" i="141"/>
  <c r="Y37" i="141"/>
  <c r="AA37" i="141" s="1"/>
  <c r="O37" i="141"/>
  <c r="N37" i="141"/>
  <c r="M37" i="141"/>
  <c r="L37" i="141"/>
  <c r="AB36" i="141"/>
  <c r="Y36" i="141"/>
  <c r="AA36" i="141" s="1"/>
  <c r="O36" i="141"/>
  <c r="N36" i="141"/>
  <c r="M36" i="141"/>
  <c r="L36" i="141"/>
  <c r="AB35" i="141"/>
  <c r="Y35" i="141"/>
  <c r="AA35" i="141" s="1"/>
  <c r="O35" i="141"/>
  <c r="N35" i="141"/>
  <c r="M35" i="141"/>
  <c r="L35" i="141"/>
  <c r="AB34" i="141"/>
  <c r="Y34" i="141"/>
  <c r="O34" i="141"/>
  <c r="N34" i="141"/>
  <c r="M34" i="141"/>
  <c r="L34" i="141"/>
  <c r="AB33" i="141"/>
  <c r="Y33" i="141"/>
  <c r="AA33" i="141" s="1"/>
  <c r="O33" i="141"/>
  <c r="N33" i="141"/>
  <c r="M33" i="141"/>
  <c r="L33" i="141"/>
  <c r="AB32" i="141"/>
  <c r="Y32" i="141"/>
  <c r="AA32" i="141" s="1"/>
  <c r="O32" i="141"/>
  <c r="N32" i="141"/>
  <c r="M32" i="141"/>
  <c r="L32" i="141"/>
  <c r="AB31" i="141"/>
  <c r="Y31" i="141"/>
  <c r="AA31" i="141" s="1"/>
  <c r="O31" i="141"/>
  <c r="N31" i="141"/>
  <c r="M31" i="141"/>
  <c r="L31" i="141"/>
  <c r="AB30" i="141"/>
  <c r="Y30" i="141"/>
  <c r="O30" i="141"/>
  <c r="N30" i="141"/>
  <c r="M30" i="141"/>
  <c r="L30" i="141"/>
  <c r="AB29" i="141"/>
  <c r="Y29" i="141"/>
  <c r="AA29" i="141" s="1"/>
  <c r="O29" i="141"/>
  <c r="N29" i="141"/>
  <c r="M29" i="141"/>
  <c r="L29" i="141"/>
  <c r="AB28" i="141"/>
  <c r="Y28" i="141"/>
  <c r="AA28" i="141" s="1"/>
  <c r="O28" i="141"/>
  <c r="N28" i="141"/>
  <c r="M28" i="141"/>
  <c r="L28" i="141"/>
  <c r="AB27" i="141"/>
  <c r="Y27" i="141"/>
  <c r="AA27" i="141" s="1"/>
  <c r="O27" i="141"/>
  <c r="N27" i="141"/>
  <c r="M27" i="141"/>
  <c r="L27" i="141"/>
  <c r="AB26" i="141"/>
  <c r="Y26" i="141"/>
  <c r="O26" i="141"/>
  <c r="N26" i="141"/>
  <c r="M26" i="141"/>
  <c r="L26" i="141"/>
  <c r="AB25" i="141"/>
  <c r="Y25" i="141"/>
  <c r="AA25" i="141" s="1"/>
  <c r="O25" i="141"/>
  <c r="N25" i="141"/>
  <c r="M25" i="141"/>
  <c r="L25" i="141"/>
  <c r="AB24" i="141"/>
  <c r="Y24" i="141"/>
  <c r="AA24" i="141" s="1"/>
  <c r="O24" i="141"/>
  <c r="N24" i="141"/>
  <c r="M24" i="141"/>
  <c r="L24" i="141"/>
  <c r="AB23" i="141"/>
  <c r="Y23" i="141"/>
  <c r="AA23" i="141" s="1"/>
  <c r="O23" i="141"/>
  <c r="N23" i="141"/>
  <c r="M23" i="141"/>
  <c r="L23" i="141"/>
  <c r="AB22" i="141"/>
  <c r="Y22" i="141"/>
  <c r="O22" i="141"/>
  <c r="N22" i="141"/>
  <c r="M22" i="141"/>
  <c r="L22" i="141"/>
  <c r="AB21" i="141"/>
  <c r="Y21" i="141"/>
  <c r="AA21" i="141" s="1"/>
  <c r="O21" i="141"/>
  <c r="N21" i="141"/>
  <c r="M21" i="141"/>
  <c r="L21" i="141"/>
  <c r="AB20" i="141"/>
  <c r="Y20" i="141"/>
  <c r="AA20" i="141" s="1"/>
  <c r="O20" i="141"/>
  <c r="N20" i="141"/>
  <c r="M20" i="141"/>
  <c r="L20" i="141"/>
  <c r="AB19" i="141"/>
  <c r="Y19" i="141"/>
  <c r="AA19" i="141" s="1"/>
  <c r="O19" i="141"/>
  <c r="N19" i="141"/>
  <c r="M19" i="141"/>
  <c r="L19" i="141"/>
  <c r="AB18" i="141"/>
  <c r="Y18" i="141"/>
  <c r="O18" i="141"/>
  <c r="N18" i="141"/>
  <c r="M18" i="141"/>
  <c r="L18" i="141"/>
  <c r="AB17" i="141"/>
  <c r="Y17" i="141"/>
  <c r="AA17" i="141" s="1"/>
  <c r="O17" i="141"/>
  <c r="N17" i="141"/>
  <c r="M17" i="141"/>
  <c r="L17" i="141"/>
  <c r="AB16" i="141"/>
  <c r="Y16" i="141"/>
  <c r="AA16" i="141" s="1"/>
  <c r="O16" i="141"/>
  <c r="N16" i="141"/>
  <c r="M16" i="141"/>
  <c r="L16" i="141"/>
  <c r="AB15" i="141"/>
  <c r="Y15" i="141"/>
  <c r="AA15" i="141" s="1"/>
  <c r="O15" i="141"/>
  <c r="N15" i="141"/>
  <c r="M15" i="141"/>
  <c r="L15" i="141"/>
  <c r="AB14" i="141"/>
  <c r="Y14" i="141"/>
  <c r="O14" i="141"/>
  <c r="N14" i="141"/>
  <c r="M14" i="141"/>
  <c r="L14" i="141"/>
  <c r="AB13" i="141"/>
  <c r="Y13" i="141"/>
  <c r="AA13" i="141" s="1"/>
  <c r="O13" i="141"/>
  <c r="N13" i="141"/>
  <c r="M13" i="141"/>
  <c r="L13" i="141"/>
  <c r="AB12" i="141"/>
  <c r="Y12" i="141"/>
  <c r="AA12" i="141" s="1"/>
  <c r="O12" i="141"/>
  <c r="N12" i="141"/>
  <c r="M12" i="141"/>
  <c r="L12" i="141"/>
  <c r="AB11" i="141"/>
  <c r="Y11" i="141"/>
  <c r="O11" i="141"/>
  <c r="N11" i="141"/>
  <c r="M11" i="141"/>
  <c r="L11" i="141"/>
  <c r="AB10" i="141"/>
  <c r="Y10" i="141"/>
  <c r="O10" i="141"/>
  <c r="N10" i="141"/>
  <c r="M10" i="141"/>
  <c r="L10" i="141"/>
  <c r="AB9" i="141"/>
  <c r="Y9" i="141"/>
  <c r="AA9" i="141" s="1"/>
  <c r="O9" i="141"/>
  <c r="N9" i="141"/>
  <c r="M9" i="141"/>
  <c r="L9" i="141"/>
  <c r="A9" i="141"/>
  <c r="A10" i="141" s="1"/>
  <c r="A11" i="141" s="1"/>
  <c r="A12" i="141" s="1"/>
  <c r="A13" i="141" s="1"/>
  <c r="A14" i="141" s="1"/>
  <c r="A15" i="141" s="1"/>
  <c r="A16" i="141" s="1"/>
  <c r="AB8" i="141"/>
  <c r="Y8" i="141"/>
  <c r="AA8" i="141" s="1"/>
  <c r="O8" i="141"/>
  <c r="N8" i="141"/>
  <c r="M8" i="141"/>
  <c r="L8" i="141"/>
  <c r="C4" i="141"/>
  <c r="D4" i="141" s="1"/>
  <c r="E4" i="141" s="1"/>
  <c r="F4" i="141" s="1"/>
  <c r="G4" i="141" s="1"/>
  <c r="H4" i="141" s="1"/>
  <c r="I4" i="141" s="1"/>
  <c r="J4" i="141" s="1"/>
  <c r="K4" i="141" s="1"/>
  <c r="L4" i="141" s="1"/>
  <c r="M4" i="141" s="1"/>
  <c r="N4" i="141" s="1"/>
  <c r="O4" i="141" s="1"/>
  <c r="P4" i="141" s="1"/>
  <c r="Q4" i="141" s="1"/>
  <c r="R4" i="141" s="1"/>
  <c r="S4" i="141" s="1"/>
  <c r="T4" i="141" s="1"/>
  <c r="U4" i="141" s="1"/>
  <c r="V4" i="141" s="1"/>
  <c r="W4" i="141" s="1"/>
  <c r="X4" i="141" s="1"/>
  <c r="Y4" i="141" s="1"/>
  <c r="Z4" i="141" s="1"/>
  <c r="AA4" i="141" s="1"/>
  <c r="AB4" i="141" s="1"/>
  <c r="AC4" i="141" s="1"/>
  <c r="AD4" i="141" s="1"/>
  <c r="AE4" i="141" s="1"/>
  <c r="AF4" i="141" s="1"/>
  <c r="X39" i="140"/>
  <c r="W39" i="140"/>
  <c r="V39" i="140"/>
  <c r="U39" i="140"/>
  <c r="T39" i="140"/>
  <c r="S39" i="140"/>
  <c r="R39" i="140"/>
  <c r="Q39" i="140"/>
  <c r="P39" i="140"/>
  <c r="AB37" i="140"/>
  <c r="Y37" i="140"/>
  <c r="AA37" i="140" s="1"/>
  <c r="O37" i="140"/>
  <c r="N37" i="140"/>
  <c r="M37" i="140"/>
  <c r="L37" i="140"/>
  <c r="AB36" i="140"/>
  <c r="Y36" i="140"/>
  <c r="AA36" i="140" s="1"/>
  <c r="O36" i="140"/>
  <c r="N36" i="140"/>
  <c r="M36" i="140"/>
  <c r="L36" i="140"/>
  <c r="AB35" i="140"/>
  <c r="Y35" i="140"/>
  <c r="AA35" i="140" s="1"/>
  <c r="O35" i="140"/>
  <c r="N35" i="140"/>
  <c r="M35" i="140"/>
  <c r="L35" i="140"/>
  <c r="AB34" i="140"/>
  <c r="Y34" i="140"/>
  <c r="AA34" i="140" s="1"/>
  <c r="O34" i="140"/>
  <c r="N34" i="140"/>
  <c r="M34" i="140"/>
  <c r="L34" i="140"/>
  <c r="AB33" i="140"/>
  <c r="Y33" i="140"/>
  <c r="AA33" i="140" s="1"/>
  <c r="O33" i="140"/>
  <c r="N33" i="140"/>
  <c r="M33" i="140"/>
  <c r="L33" i="140"/>
  <c r="AB32" i="140"/>
  <c r="Y32" i="140"/>
  <c r="AA32" i="140" s="1"/>
  <c r="O32" i="140"/>
  <c r="N32" i="140"/>
  <c r="M32" i="140"/>
  <c r="L32" i="140"/>
  <c r="AB31" i="140"/>
  <c r="Y31" i="140"/>
  <c r="AA31" i="140" s="1"/>
  <c r="O31" i="140"/>
  <c r="N31" i="140"/>
  <c r="M31" i="140"/>
  <c r="L31" i="140"/>
  <c r="AB30" i="140"/>
  <c r="Y30" i="140"/>
  <c r="AA30" i="140" s="1"/>
  <c r="O30" i="140"/>
  <c r="N30" i="140"/>
  <c r="M30" i="140"/>
  <c r="L30" i="140"/>
  <c r="AB29" i="140"/>
  <c r="Y29" i="140"/>
  <c r="AA29" i="140" s="1"/>
  <c r="O29" i="140"/>
  <c r="N29" i="140"/>
  <c r="M29" i="140"/>
  <c r="L29" i="140"/>
  <c r="AB28" i="140"/>
  <c r="Y28" i="140"/>
  <c r="AA28" i="140" s="1"/>
  <c r="O28" i="140"/>
  <c r="N28" i="140"/>
  <c r="M28" i="140"/>
  <c r="L28" i="140"/>
  <c r="AB27" i="140"/>
  <c r="Y27" i="140"/>
  <c r="AA27" i="140" s="1"/>
  <c r="O27" i="140"/>
  <c r="N27" i="140"/>
  <c r="M27" i="140"/>
  <c r="L27" i="140"/>
  <c r="AB26" i="140"/>
  <c r="Y26" i="140"/>
  <c r="AA26" i="140" s="1"/>
  <c r="O26" i="140"/>
  <c r="N26" i="140"/>
  <c r="M26" i="140"/>
  <c r="L26" i="140"/>
  <c r="AB25" i="140"/>
  <c r="Y25" i="140"/>
  <c r="AA25" i="140" s="1"/>
  <c r="O25" i="140"/>
  <c r="N25" i="140"/>
  <c r="M25" i="140"/>
  <c r="L25" i="140"/>
  <c r="AB24" i="140"/>
  <c r="Y24" i="140"/>
  <c r="AA24" i="140" s="1"/>
  <c r="O24" i="140"/>
  <c r="N24" i="140"/>
  <c r="M24" i="140"/>
  <c r="L24" i="140"/>
  <c r="AB23" i="140"/>
  <c r="Y23" i="140"/>
  <c r="AA23" i="140" s="1"/>
  <c r="O23" i="140"/>
  <c r="N23" i="140"/>
  <c r="M23" i="140"/>
  <c r="L23" i="140"/>
  <c r="AB22" i="140"/>
  <c r="Y22" i="140"/>
  <c r="AA22" i="140" s="1"/>
  <c r="O22" i="140"/>
  <c r="N22" i="140"/>
  <c r="M22" i="140"/>
  <c r="L22" i="140"/>
  <c r="AB21" i="140"/>
  <c r="Y21" i="140"/>
  <c r="AA21" i="140" s="1"/>
  <c r="O21" i="140"/>
  <c r="N21" i="140"/>
  <c r="M21" i="140"/>
  <c r="L21" i="140"/>
  <c r="AB20" i="140"/>
  <c r="Y20" i="140"/>
  <c r="AA20" i="140" s="1"/>
  <c r="O20" i="140"/>
  <c r="N20" i="140"/>
  <c r="M20" i="140"/>
  <c r="L20" i="140"/>
  <c r="AB19" i="140"/>
  <c r="Y19" i="140"/>
  <c r="AA19" i="140" s="1"/>
  <c r="O19" i="140"/>
  <c r="N19" i="140"/>
  <c r="M19" i="140"/>
  <c r="L19" i="140"/>
  <c r="AB18" i="140"/>
  <c r="Y18" i="140"/>
  <c r="AA18" i="140" s="1"/>
  <c r="O18" i="140"/>
  <c r="N18" i="140"/>
  <c r="M18" i="140"/>
  <c r="L18" i="140"/>
  <c r="AB17" i="140"/>
  <c r="Y17" i="140"/>
  <c r="AA17" i="140" s="1"/>
  <c r="O17" i="140"/>
  <c r="N17" i="140"/>
  <c r="M17" i="140"/>
  <c r="L17" i="140"/>
  <c r="AB16" i="140"/>
  <c r="Y16" i="140"/>
  <c r="AA16" i="140" s="1"/>
  <c r="O16" i="140"/>
  <c r="N16" i="140"/>
  <c r="M16" i="140"/>
  <c r="L16" i="140"/>
  <c r="AB15" i="140"/>
  <c r="Y15" i="140"/>
  <c r="AA15" i="140" s="1"/>
  <c r="O15" i="140"/>
  <c r="N15" i="140"/>
  <c r="M15" i="140"/>
  <c r="L15" i="140"/>
  <c r="AB14" i="140"/>
  <c r="Y14" i="140"/>
  <c r="O14" i="140"/>
  <c r="N14" i="140"/>
  <c r="M14" i="140"/>
  <c r="L14" i="140"/>
  <c r="AB13" i="140"/>
  <c r="Y13" i="140"/>
  <c r="O13" i="140"/>
  <c r="N13" i="140"/>
  <c r="M13" i="140"/>
  <c r="L13" i="140"/>
  <c r="AB12" i="140"/>
  <c r="Y12" i="140"/>
  <c r="AA12" i="140" s="1"/>
  <c r="O12" i="140"/>
  <c r="N12" i="140"/>
  <c r="M12" i="140"/>
  <c r="L12" i="140"/>
  <c r="AB11" i="140"/>
  <c r="AA11" i="140"/>
  <c r="Y11" i="140"/>
  <c r="O11" i="140"/>
  <c r="N11" i="140"/>
  <c r="M11" i="140"/>
  <c r="L11" i="140"/>
  <c r="AB10" i="140"/>
  <c r="Y10" i="140"/>
  <c r="AA10" i="140" s="1"/>
  <c r="O10" i="140"/>
  <c r="N10" i="140"/>
  <c r="M10" i="140"/>
  <c r="L10" i="140"/>
  <c r="AB9" i="140"/>
  <c r="Y9" i="140"/>
  <c r="O9" i="140"/>
  <c r="N9" i="140"/>
  <c r="M9" i="140"/>
  <c r="L9" i="140"/>
  <c r="A9" i="140"/>
  <c r="A10" i="140" s="1"/>
  <c r="A11" i="140" s="1"/>
  <c r="A12" i="140" s="1"/>
  <c r="A13" i="140" s="1"/>
  <c r="A14" i="140" s="1"/>
  <c r="A15" i="140" s="1"/>
  <c r="A16" i="140" s="1"/>
  <c r="AB8" i="140"/>
  <c r="Y8" i="140"/>
  <c r="AA8" i="140" s="1"/>
  <c r="O8" i="140"/>
  <c r="N8" i="140"/>
  <c r="M8" i="140"/>
  <c r="L8" i="140"/>
  <c r="C4" i="140"/>
  <c r="D4" i="140" s="1"/>
  <c r="E4" i="140" s="1"/>
  <c r="F4" i="140" s="1"/>
  <c r="G4" i="140" s="1"/>
  <c r="H4" i="140" s="1"/>
  <c r="I4" i="140" s="1"/>
  <c r="J4" i="140" s="1"/>
  <c r="K4" i="140" s="1"/>
  <c r="L4" i="140" s="1"/>
  <c r="M4" i="140" s="1"/>
  <c r="N4" i="140" s="1"/>
  <c r="O4" i="140" s="1"/>
  <c r="P4" i="140" s="1"/>
  <c r="Q4" i="140" s="1"/>
  <c r="R4" i="140" s="1"/>
  <c r="S4" i="140" s="1"/>
  <c r="T4" i="140" s="1"/>
  <c r="U4" i="140" s="1"/>
  <c r="V4" i="140" s="1"/>
  <c r="W4" i="140" s="1"/>
  <c r="X4" i="140" s="1"/>
  <c r="Y4" i="140" s="1"/>
  <c r="Z4" i="140" s="1"/>
  <c r="AA4" i="140" s="1"/>
  <c r="AB4" i="140" s="1"/>
  <c r="AC4" i="140" s="1"/>
  <c r="AD4" i="140" s="1"/>
  <c r="AE4" i="140" s="1"/>
  <c r="AF4" i="140" s="1"/>
  <c r="X39" i="139"/>
  <c r="W39" i="139"/>
  <c r="V39" i="139"/>
  <c r="U39" i="139"/>
  <c r="T39" i="139"/>
  <c r="S39" i="139"/>
  <c r="R39" i="139"/>
  <c r="Q39" i="139"/>
  <c r="P39" i="139"/>
  <c r="AB37" i="139"/>
  <c r="Y37" i="139"/>
  <c r="AA37" i="139" s="1"/>
  <c r="O37" i="139"/>
  <c r="N37" i="139"/>
  <c r="M37" i="139"/>
  <c r="L37" i="139"/>
  <c r="AB36" i="139"/>
  <c r="Y36" i="139"/>
  <c r="AA36" i="139" s="1"/>
  <c r="O36" i="139"/>
  <c r="N36" i="139"/>
  <c r="M36" i="139"/>
  <c r="L36" i="139"/>
  <c r="AB35" i="139"/>
  <c r="Y35" i="139"/>
  <c r="AA35" i="139" s="1"/>
  <c r="O35" i="139"/>
  <c r="N35" i="139"/>
  <c r="M35" i="139"/>
  <c r="L35" i="139"/>
  <c r="AB34" i="139"/>
  <c r="Y34" i="139"/>
  <c r="AA34" i="139" s="1"/>
  <c r="O34" i="139"/>
  <c r="N34" i="139"/>
  <c r="M34" i="139"/>
  <c r="L34" i="139"/>
  <c r="AB33" i="139"/>
  <c r="Y33" i="139"/>
  <c r="AA33" i="139" s="1"/>
  <c r="O33" i="139"/>
  <c r="N33" i="139"/>
  <c r="M33" i="139"/>
  <c r="L33" i="139"/>
  <c r="AB32" i="139"/>
  <c r="Y32" i="139"/>
  <c r="AA32" i="139" s="1"/>
  <c r="O32" i="139"/>
  <c r="N32" i="139"/>
  <c r="M32" i="139"/>
  <c r="L32" i="139"/>
  <c r="AB31" i="139"/>
  <c r="Y31" i="139"/>
  <c r="AA31" i="139" s="1"/>
  <c r="O31" i="139"/>
  <c r="N31" i="139"/>
  <c r="M31" i="139"/>
  <c r="L31" i="139"/>
  <c r="AB30" i="139"/>
  <c r="Y30" i="139"/>
  <c r="AA30" i="139" s="1"/>
  <c r="O30" i="139"/>
  <c r="N30" i="139"/>
  <c r="M30" i="139"/>
  <c r="L30" i="139"/>
  <c r="AB29" i="139"/>
  <c r="Y29" i="139"/>
  <c r="AA29" i="139" s="1"/>
  <c r="O29" i="139"/>
  <c r="N29" i="139"/>
  <c r="M29" i="139"/>
  <c r="L29" i="139"/>
  <c r="AB28" i="139"/>
  <c r="Y28" i="139"/>
  <c r="AA28" i="139" s="1"/>
  <c r="O28" i="139"/>
  <c r="N28" i="139"/>
  <c r="M28" i="139"/>
  <c r="L28" i="139"/>
  <c r="AB27" i="139"/>
  <c r="Y27" i="139"/>
  <c r="AA27" i="139" s="1"/>
  <c r="O27" i="139"/>
  <c r="N27" i="139"/>
  <c r="M27" i="139"/>
  <c r="L27" i="139"/>
  <c r="AB26" i="139"/>
  <c r="Y26" i="139"/>
  <c r="AA26" i="139" s="1"/>
  <c r="O26" i="139"/>
  <c r="N26" i="139"/>
  <c r="M26" i="139"/>
  <c r="L26" i="139"/>
  <c r="AB25" i="139"/>
  <c r="AA25" i="139"/>
  <c r="Y25" i="139"/>
  <c r="O25" i="139"/>
  <c r="N25" i="139"/>
  <c r="M25" i="139"/>
  <c r="L25" i="139"/>
  <c r="AB24" i="139"/>
  <c r="Y24" i="139"/>
  <c r="AA24" i="139" s="1"/>
  <c r="O24" i="139"/>
  <c r="N24" i="139"/>
  <c r="M24" i="139"/>
  <c r="L24" i="139"/>
  <c r="AB23" i="139"/>
  <c r="Y23" i="139"/>
  <c r="AA23" i="139" s="1"/>
  <c r="O23" i="139"/>
  <c r="N23" i="139"/>
  <c r="M23" i="139"/>
  <c r="L23" i="139"/>
  <c r="AB22" i="139"/>
  <c r="Y22" i="139"/>
  <c r="AA22" i="139" s="1"/>
  <c r="O22" i="139"/>
  <c r="N22" i="139"/>
  <c r="M22" i="139"/>
  <c r="L22" i="139"/>
  <c r="AB21" i="139"/>
  <c r="Y21" i="139"/>
  <c r="AA21" i="139" s="1"/>
  <c r="O21" i="139"/>
  <c r="N21" i="139"/>
  <c r="M21" i="139"/>
  <c r="L21" i="139"/>
  <c r="AB20" i="139"/>
  <c r="Y20" i="139"/>
  <c r="AA20" i="139" s="1"/>
  <c r="O20" i="139"/>
  <c r="N20" i="139"/>
  <c r="M20" i="139"/>
  <c r="L20" i="139"/>
  <c r="AB19" i="139"/>
  <c r="Y19" i="139"/>
  <c r="AA19" i="139" s="1"/>
  <c r="O19" i="139"/>
  <c r="N19" i="139"/>
  <c r="M19" i="139"/>
  <c r="L19" i="139"/>
  <c r="AB18" i="139"/>
  <c r="Y18" i="139"/>
  <c r="AA18" i="139" s="1"/>
  <c r="O18" i="139"/>
  <c r="N18" i="139"/>
  <c r="M18" i="139"/>
  <c r="L18" i="139"/>
  <c r="AB17" i="139"/>
  <c r="Y17" i="139"/>
  <c r="AA17" i="139" s="1"/>
  <c r="O17" i="139"/>
  <c r="N17" i="139"/>
  <c r="M17" i="139"/>
  <c r="L17" i="139"/>
  <c r="AB16" i="139"/>
  <c r="Y16" i="139"/>
  <c r="AA16" i="139" s="1"/>
  <c r="O16" i="139"/>
  <c r="N16" i="139"/>
  <c r="M16" i="139"/>
  <c r="L16" i="139"/>
  <c r="AB15" i="139"/>
  <c r="Y15" i="139"/>
  <c r="AA15" i="139" s="1"/>
  <c r="O15" i="139"/>
  <c r="N15" i="139"/>
  <c r="M15" i="139"/>
  <c r="L15" i="139"/>
  <c r="AB14" i="139"/>
  <c r="Y14" i="139"/>
  <c r="AA14" i="139" s="1"/>
  <c r="O14" i="139"/>
  <c r="N14" i="139"/>
  <c r="M14" i="139"/>
  <c r="L14" i="139"/>
  <c r="AB13" i="139"/>
  <c r="Y13" i="139"/>
  <c r="O13" i="139"/>
  <c r="N13" i="139"/>
  <c r="M13" i="139"/>
  <c r="L13" i="139"/>
  <c r="AB12" i="139"/>
  <c r="Y12" i="139"/>
  <c r="AA12" i="139" s="1"/>
  <c r="O12" i="139"/>
  <c r="N12" i="139"/>
  <c r="M12" i="139"/>
  <c r="L12" i="139"/>
  <c r="AB11" i="139"/>
  <c r="Y11" i="139"/>
  <c r="O11" i="139"/>
  <c r="N11" i="139"/>
  <c r="M11" i="139"/>
  <c r="L11" i="139"/>
  <c r="AB10" i="139"/>
  <c r="Y10" i="139"/>
  <c r="AA10" i="139" s="1"/>
  <c r="O10" i="139"/>
  <c r="N10" i="139"/>
  <c r="M10" i="139"/>
  <c r="L10" i="139"/>
  <c r="AB9" i="139"/>
  <c r="Y9" i="139"/>
  <c r="AA9" i="139" s="1"/>
  <c r="O9" i="139"/>
  <c r="N9" i="139"/>
  <c r="M9" i="139"/>
  <c r="L9" i="139"/>
  <c r="A9" i="139"/>
  <c r="A10" i="139" s="1"/>
  <c r="A11" i="139" s="1"/>
  <c r="A12" i="139" s="1"/>
  <c r="A13" i="139" s="1"/>
  <c r="A14" i="139" s="1"/>
  <c r="A15" i="139" s="1"/>
  <c r="A16" i="139" s="1"/>
  <c r="AB8" i="139"/>
  <c r="Y8" i="139"/>
  <c r="O8" i="139"/>
  <c r="N8" i="139"/>
  <c r="M8" i="139"/>
  <c r="L8" i="139"/>
  <c r="C4" i="139"/>
  <c r="D4" i="139" s="1"/>
  <c r="E4" i="139" s="1"/>
  <c r="F4" i="139" s="1"/>
  <c r="G4" i="139" s="1"/>
  <c r="H4" i="139" s="1"/>
  <c r="I4" i="139" s="1"/>
  <c r="J4" i="139" s="1"/>
  <c r="K4" i="139" s="1"/>
  <c r="L4" i="139" s="1"/>
  <c r="M4" i="139" s="1"/>
  <c r="N4" i="139" s="1"/>
  <c r="O4" i="139" s="1"/>
  <c r="P4" i="139" s="1"/>
  <c r="Q4" i="139" s="1"/>
  <c r="R4" i="139" s="1"/>
  <c r="S4" i="139" s="1"/>
  <c r="T4" i="139" s="1"/>
  <c r="U4" i="139" s="1"/>
  <c r="V4" i="139" s="1"/>
  <c r="W4" i="139" s="1"/>
  <c r="X4" i="139" s="1"/>
  <c r="Y4" i="139" s="1"/>
  <c r="Z4" i="139" s="1"/>
  <c r="AA4" i="139" s="1"/>
  <c r="AB4" i="139" s="1"/>
  <c r="AC4" i="139" s="1"/>
  <c r="AD4" i="139" s="1"/>
  <c r="AE4" i="139" s="1"/>
  <c r="AF4" i="139" s="1"/>
  <c r="X39" i="138"/>
  <c r="W39" i="138"/>
  <c r="V39" i="138"/>
  <c r="U39" i="138"/>
  <c r="T39" i="138"/>
  <c r="S39" i="138"/>
  <c r="R39" i="138"/>
  <c r="Q39" i="138"/>
  <c r="P39" i="138"/>
  <c r="AB37" i="138"/>
  <c r="Y37" i="138"/>
  <c r="AA37" i="138" s="1"/>
  <c r="O37" i="138"/>
  <c r="N37" i="138"/>
  <c r="M37" i="138"/>
  <c r="L37" i="138"/>
  <c r="AB36" i="138"/>
  <c r="Y36" i="138"/>
  <c r="AA36" i="138" s="1"/>
  <c r="O36" i="138"/>
  <c r="N36" i="138"/>
  <c r="M36" i="138"/>
  <c r="L36" i="138"/>
  <c r="AB35" i="138"/>
  <c r="Y35" i="138"/>
  <c r="AA35" i="138" s="1"/>
  <c r="O35" i="138"/>
  <c r="N35" i="138"/>
  <c r="M35" i="138"/>
  <c r="L35" i="138"/>
  <c r="AB34" i="138"/>
  <c r="Y34" i="138"/>
  <c r="AA34" i="138" s="1"/>
  <c r="O34" i="138"/>
  <c r="N34" i="138"/>
  <c r="M34" i="138"/>
  <c r="L34" i="138"/>
  <c r="AB33" i="138"/>
  <c r="Y33" i="138"/>
  <c r="AA33" i="138" s="1"/>
  <c r="O33" i="138"/>
  <c r="N33" i="138"/>
  <c r="M33" i="138"/>
  <c r="L33" i="138"/>
  <c r="AB32" i="138"/>
  <c r="Y32" i="138"/>
  <c r="AA32" i="138" s="1"/>
  <c r="O32" i="138"/>
  <c r="N32" i="138"/>
  <c r="M32" i="138"/>
  <c r="L32" i="138"/>
  <c r="AB31" i="138"/>
  <c r="Y31" i="138"/>
  <c r="AA31" i="138" s="1"/>
  <c r="O31" i="138"/>
  <c r="N31" i="138"/>
  <c r="M31" i="138"/>
  <c r="L31" i="138"/>
  <c r="AB30" i="138"/>
  <c r="Y30" i="138"/>
  <c r="AA30" i="138" s="1"/>
  <c r="O30" i="138"/>
  <c r="N30" i="138"/>
  <c r="M30" i="138"/>
  <c r="L30" i="138"/>
  <c r="AB29" i="138"/>
  <c r="Y29" i="138"/>
  <c r="AA29" i="138" s="1"/>
  <c r="O29" i="138"/>
  <c r="N29" i="138"/>
  <c r="M29" i="138"/>
  <c r="L29" i="138"/>
  <c r="AB28" i="138"/>
  <c r="Y28" i="138"/>
  <c r="AA28" i="138" s="1"/>
  <c r="O28" i="138"/>
  <c r="N28" i="138"/>
  <c r="M28" i="138"/>
  <c r="L28" i="138"/>
  <c r="AB27" i="138"/>
  <c r="Y27" i="138"/>
  <c r="AA27" i="138" s="1"/>
  <c r="O27" i="138"/>
  <c r="N27" i="138"/>
  <c r="M27" i="138"/>
  <c r="L27" i="138"/>
  <c r="AB26" i="138"/>
  <c r="Y26" i="138"/>
  <c r="AA26" i="138" s="1"/>
  <c r="O26" i="138"/>
  <c r="N26" i="138"/>
  <c r="M26" i="138"/>
  <c r="L26" i="138"/>
  <c r="AB25" i="138"/>
  <c r="AA25" i="138"/>
  <c r="Y25" i="138"/>
  <c r="O25" i="138"/>
  <c r="N25" i="138"/>
  <c r="M25" i="138"/>
  <c r="L25" i="138"/>
  <c r="AB24" i="138"/>
  <c r="Y24" i="138"/>
  <c r="AA24" i="138" s="1"/>
  <c r="O24" i="138"/>
  <c r="N24" i="138"/>
  <c r="M24" i="138"/>
  <c r="L24" i="138"/>
  <c r="AB23" i="138"/>
  <c r="Y23" i="138"/>
  <c r="AA23" i="138" s="1"/>
  <c r="O23" i="138"/>
  <c r="N23" i="138"/>
  <c r="M23" i="138"/>
  <c r="L23" i="138"/>
  <c r="AB22" i="138"/>
  <c r="Y22" i="138"/>
  <c r="AA22" i="138" s="1"/>
  <c r="O22" i="138"/>
  <c r="N22" i="138"/>
  <c r="M22" i="138"/>
  <c r="L22" i="138"/>
  <c r="AB21" i="138"/>
  <c r="Y21" i="138"/>
  <c r="AA21" i="138" s="1"/>
  <c r="O21" i="138"/>
  <c r="N21" i="138"/>
  <c r="M21" i="138"/>
  <c r="L21" i="138"/>
  <c r="AB20" i="138"/>
  <c r="Y20" i="138"/>
  <c r="AA20" i="138" s="1"/>
  <c r="O20" i="138"/>
  <c r="N20" i="138"/>
  <c r="M20" i="138"/>
  <c r="L20" i="138"/>
  <c r="AB19" i="138"/>
  <c r="Y19" i="138"/>
  <c r="AA19" i="138" s="1"/>
  <c r="O19" i="138"/>
  <c r="N19" i="138"/>
  <c r="M19" i="138"/>
  <c r="L19" i="138"/>
  <c r="AB18" i="138"/>
  <c r="Y18" i="138"/>
  <c r="AA18" i="138" s="1"/>
  <c r="O18" i="138"/>
  <c r="N18" i="138"/>
  <c r="M18" i="138"/>
  <c r="L18" i="138"/>
  <c r="AB17" i="138"/>
  <c r="Y17" i="138"/>
  <c r="AA17" i="138" s="1"/>
  <c r="O17" i="138"/>
  <c r="N17" i="138"/>
  <c r="M17" i="138"/>
  <c r="L17" i="138"/>
  <c r="AB16" i="138"/>
  <c r="Y16" i="138"/>
  <c r="AA16" i="138" s="1"/>
  <c r="O16" i="138"/>
  <c r="N16" i="138"/>
  <c r="M16" i="138"/>
  <c r="L16" i="138"/>
  <c r="AB15" i="138"/>
  <c r="Y15" i="138"/>
  <c r="O15" i="138"/>
  <c r="N15" i="138"/>
  <c r="M15" i="138"/>
  <c r="L15" i="138"/>
  <c r="AB14" i="138"/>
  <c r="Y14" i="138"/>
  <c r="AA14" i="138" s="1"/>
  <c r="O14" i="138"/>
  <c r="N14" i="138"/>
  <c r="M14" i="138"/>
  <c r="L14" i="138"/>
  <c r="AB13" i="138"/>
  <c r="Y13" i="138"/>
  <c r="AA13" i="138" s="1"/>
  <c r="O13" i="138"/>
  <c r="N13" i="138"/>
  <c r="M13" i="138"/>
  <c r="L13" i="138"/>
  <c r="AB12" i="138"/>
  <c r="Y12" i="138"/>
  <c r="AA12" i="138" s="1"/>
  <c r="O12" i="138"/>
  <c r="N12" i="138"/>
  <c r="M12" i="138"/>
  <c r="L12" i="138"/>
  <c r="AB11" i="138"/>
  <c r="Y11" i="138"/>
  <c r="O11" i="138"/>
  <c r="N11" i="138"/>
  <c r="M11" i="138"/>
  <c r="L11" i="138"/>
  <c r="AB10" i="138"/>
  <c r="Y10" i="138"/>
  <c r="O10" i="138"/>
  <c r="N10" i="138"/>
  <c r="M10" i="138"/>
  <c r="L10" i="138"/>
  <c r="AB9" i="138"/>
  <c r="Y9" i="138"/>
  <c r="AA9" i="138" s="1"/>
  <c r="O9" i="138"/>
  <c r="N9" i="138"/>
  <c r="M9" i="138"/>
  <c r="L9" i="138"/>
  <c r="A9" i="138"/>
  <c r="A10" i="138" s="1"/>
  <c r="A11" i="138" s="1"/>
  <c r="A12" i="138" s="1"/>
  <c r="A13" i="138" s="1"/>
  <c r="A14" i="138" s="1"/>
  <c r="A15" i="138" s="1"/>
  <c r="A16" i="138" s="1"/>
  <c r="AB8" i="138"/>
  <c r="Z39" i="138"/>
  <c r="Y8" i="138"/>
  <c r="O8" i="138"/>
  <c r="N8" i="138"/>
  <c r="M8" i="138"/>
  <c r="L8" i="138"/>
  <c r="C4" i="138"/>
  <c r="D4" i="138" s="1"/>
  <c r="E4" i="138" s="1"/>
  <c r="F4" i="138" s="1"/>
  <c r="G4" i="138" s="1"/>
  <c r="H4" i="138" s="1"/>
  <c r="I4" i="138" s="1"/>
  <c r="J4" i="138" s="1"/>
  <c r="K4" i="138" s="1"/>
  <c r="L4" i="138" s="1"/>
  <c r="M4" i="138" s="1"/>
  <c r="N4" i="138" s="1"/>
  <c r="O4" i="138" s="1"/>
  <c r="P4" i="138" s="1"/>
  <c r="Q4" i="138" s="1"/>
  <c r="R4" i="138" s="1"/>
  <c r="S4" i="138" s="1"/>
  <c r="T4" i="138" s="1"/>
  <c r="U4" i="138" s="1"/>
  <c r="V4" i="138" s="1"/>
  <c r="W4" i="138" s="1"/>
  <c r="X4" i="138" s="1"/>
  <c r="Y4" i="138" s="1"/>
  <c r="Z4" i="138" s="1"/>
  <c r="AA4" i="138" s="1"/>
  <c r="AB4" i="138" s="1"/>
  <c r="AC4" i="138" s="1"/>
  <c r="AD4" i="138" s="1"/>
  <c r="AE4" i="138" s="1"/>
  <c r="AF4" i="138" s="1"/>
  <c r="X39" i="137"/>
  <c r="W39" i="137"/>
  <c r="V39" i="137"/>
  <c r="U39" i="137"/>
  <c r="T39" i="137"/>
  <c r="S39" i="137"/>
  <c r="R39" i="137"/>
  <c r="Q39" i="137"/>
  <c r="P39" i="137"/>
  <c r="AB37" i="137"/>
  <c r="Y37" i="137"/>
  <c r="AA37" i="137" s="1"/>
  <c r="O37" i="137"/>
  <c r="N37" i="137"/>
  <c r="M37" i="137"/>
  <c r="L37" i="137"/>
  <c r="AB36" i="137"/>
  <c r="AA36" i="137"/>
  <c r="Y36" i="137"/>
  <c r="O36" i="137"/>
  <c r="N36" i="137"/>
  <c r="M36" i="137"/>
  <c r="L36" i="137"/>
  <c r="AB35" i="137"/>
  <c r="Y35" i="137"/>
  <c r="AA35" i="137" s="1"/>
  <c r="O35" i="137"/>
  <c r="N35" i="137"/>
  <c r="M35" i="137"/>
  <c r="L35" i="137"/>
  <c r="AB34" i="137"/>
  <c r="Y34" i="137"/>
  <c r="O34" i="137"/>
  <c r="N34" i="137"/>
  <c r="M34" i="137"/>
  <c r="L34" i="137"/>
  <c r="AB33" i="137"/>
  <c r="Y33" i="137"/>
  <c r="AA33" i="137" s="1"/>
  <c r="O33" i="137"/>
  <c r="N33" i="137"/>
  <c r="M33" i="137"/>
  <c r="L33" i="137"/>
  <c r="AB32" i="137"/>
  <c r="Y32" i="137"/>
  <c r="AA32" i="137" s="1"/>
  <c r="O32" i="137"/>
  <c r="N32" i="137"/>
  <c r="M32" i="137"/>
  <c r="L32" i="137"/>
  <c r="AB31" i="137"/>
  <c r="Y31" i="137"/>
  <c r="AA31" i="137" s="1"/>
  <c r="O31" i="137"/>
  <c r="N31" i="137"/>
  <c r="M31" i="137"/>
  <c r="L31" i="137"/>
  <c r="AB30" i="137"/>
  <c r="Y30" i="137"/>
  <c r="O30" i="137"/>
  <c r="N30" i="137"/>
  <c r="M30" i="137"/>
  <c r="L30" i="137"/>
  <c r="AB29" i="137"/>
  <c r="Y29" i="137"/>
  <c r="AA29" i="137" s="1"/>
  <c r="O29" i="137"/>
  <c r="N29" i="137"/>
  <c r="M29" i="137"/>
  <c r="L29" i="137"/>
  <c r="AB28" i="137"/>
  <c r="Y28" i="137"/>
  <c r="AA28" i="137" s="1"/>
  <c r="O28" i="137"/>
  <c r="N28" i="137"/>
  <c r="M28" i="137"/>
  <c r="L28" i="137"/>
  <c r="AB27" i="137"/>
  <c r="Y27" i="137"/>
  <c r="AA27" i="137" s="1"/>
  <c r="O27" i="137"/>
  <c r="N27" i="137"/>
  <c r="M27" i="137"/>
  <c r="L27" i="137"/>
  <c r="AB26" i="137"/>
  <c r="Y26" i="137"/>
  <c r="O26" i="137"/>
  <c r="N26" i="137"/>
  <c r="M26" i="137"/>
  <c r="L26" i="137"/>
  <c r="AB25" i="137"/>
  <c r="Y25" i="137"/>
  <c r="AA25" i="137" s="1"/>
  <c r="O25" i="137"/>
  <c r="N25" i="137"/>
  <c r="M25" i="137"/>
  <c r="L25" i="137"/>
  <c r="AB24" i="137"/>
  <c r="Y24" i="137"/>
  <c r="AA24" i="137" s="1"/>
  <c r="O24" i="137"/>
  <c r="N24" i="137"/>
  <c r="M24" i="137"/>
  <c r="L24" i="137"/>
  <c r="AB23" i="137"/>
  <c r="Y23" i="137"/>
  <c r="AA23" i="137" s="1"/>
  <c r="O23" i="137"/>
  <c r="N23" i="137"/>
  <c r="M23" i="137"/>
  <c r="L23" i="137"/>
  <c r="AB22" i="137"/>
  <c r="Y22" i="137"/>
  <c r="O22" i="137"/>
  <c r="N22" i="137"/>
  <c r="M22" i="137"/>
  <c r="L22" i="137"/>
  <c r="AB21" i="137"/>
  <c r="Y21" i="137"/>
  <c r="AA21" i="137" s="1"/>
  <c r="O21" i="137"/>
  <c r="N21" i="137"/>
  <c r="M21" i="137"/>
  <c r="L21" i="137"/>
  <c r="AB20" i="137"/>
  <c r="Y20" i="137"/>
  <c r="AA20" i="137" s="1"/>
  <c r="O20" i="137"/>
  <c r="N20" i="137"/>
  <c r="M20" i="137"/>
  <c r="L20" i="137"/>
  <c r="AB19" i="137"/>
  <c r="Y19" i="137"/>
  <c r="AA19" i="137" s="1"/>
  <c r="O19" i="137"/>
  <c r="N19" i="137"/>
  <c r="M19" i="137"/>
  <c r="L19" i="137"/>
  <c r="AB18" i="137"/>
  <c r="Y18" i="137"/>
  <c r="O18" i="137"/>
  <c r="N18" i="137"/>
  <c r="M18" i="137"/>
  <c r="L18" i="137"/>
  <c r="AB17" i="137"/>
  <c r="Y17" i="137"/>
  <c r="AA17" i="137" s="1"/>
  <c r="O17" i="137"/>
  <c r="N17" i="137"/>
  <c r="M17" i="137"/>
  <c r="L17" i="137"/>
  <c r="AB16" i="137"/>
  <c r="Y16" i="137"/>
  <c r="AA16" i="137" s="1"/>
  <c r="O16" i="137"/>
  <c r="N16" i="137"/>
  <c r="M16" i="137"/>
  <c r="L16" i="137"/>
  <c r="AB15" i="137"/>
  <c r="Y15" i="137"/>
  <c r="O15" i="137"/>
  <c r="N15" i="137"/>
  <c r="M15" i="137"/>
  <c r="L15" i="137"/>
  <c r="AB14" i="137"/>
  <c r="Y14" i="137"/>
  <c r="O14" i="137"/>
  <c r="N14" i="137"/>
  <c r="M14" i="137"/>
  <c r="L14" i="137"/>
  <c r="AB13" i="137"/>
  <c r="Y13" i="137"/>
  <c r="AA13" i="137" s="1"/>
  <c r="O13" i="137"/>
  <c r="N13" i="137"/>
  <c r="M13" i="137"/>
  <c r="L13" i="137"/>
  <c r="AB12" i="137"/>
  <c r="Y12" i="137"/>
  <c r="AA12" i="137" s="1"/>
  <c r="O12" i="137"/>
  <c r="N12" i="137"/>
  <c r="M12" i="137"/>
  <c r="L12" i="137"/>
  <c r="AB11" i="137"/>
  <c r="Y11" i="137"/>
  <c r="O11" i="137"/>
  <c r="N11" i="137"/>
  <c r="M11" i="137"/>
  <c r="L11" i="137"/>
  <c r="AB10" i="137"/>
  <c r="Y10" i="137"/>
  <c r="O10" i="137"/>
  <c r="N10" i="137"/>
  <c r="M10" i="137"/>
  <c r="L10" i="137"/>
  <c r="AB9" i="137"/>
  <c r="Y9" i="137"/>
  <c r="AA9" i="137" s="1"/>
  <c r="O9" i="137"/>
  <c r="N9" i="137"/>
  <c r="M9" i="137"/>
  <c r="L9" i="137"/>
  <c r="A9" i="137"/>
  <c r="A10" i="137" s="1"/>
  <c r="A11" i="137" s="1"/>
  <c r="A12" i="137" s="1"/>
  <c r="A13" i="137" s="1"/>
  <c r="A14" i="137" s="1"/>
  <c r="A15" i="137" s="1"/>
  <c r="A16" i="137" s="1"/>
  <c r="AB8" i="137"/>
  <c r="Y8" i="137"/>
  <c r="AA8" i="137" s="1"/>
  <c r="O8" i="137"/>
  <c r="N8" i="137"/>
  <c r="M8" i="137"/>
  <c r="L8" i="137"/>
  <c r="C4" i="137"/>
  <c r="D4" i="137" s="1"/>
  <c r="E4" i="137" s="1"/>
  <c r="F4" i="137" s="1"/>
  <c r="G4" i="137" s="1"/>
  <c r="H4" i="137" s="1"/>
  <c r="I4" i="137" s="1"/>
  <c r="J4" i="137" s="1"/>
  <c r="K4" i="137" s="1"/>
  <c r="L4" i="137" s="1"/>
  <c r="M4" i="137" s="1"/>
  <c r="N4" i="137" s="1"/>
  <c r="O4" i="137" s="1"/>
  <c r="P4" i="137" s="1"/>
  <c r="Q4" i="137" s="1"/>
  <c r="R4" i="137" s="1"/>
  <c r="S4" i="137" s="1"/>
  <c r="T4" i="137" s="1"/>
  <c r="U4" i="137" s="1"/>
  <c r="V4" i="137" s="1"/>
  <c r="W4" i="137" s="1"/>
  <c r="X4" i="137" s="1"/>
  <c r="Y4" i="137" s="1"/>
  <c r="Z4" i="137" s="1"/>
  <c r="AA4" i="137" s="1"/>
  <c r="AB4" i="137" s="1"/>
  <c r="AC4" i="137" s="1"/>
  <c r="AD4" i="137" s="1"/>
  <c r="AE4" i="137" s="1"/>
  <c r="AF4" i="137" s="1"/>
  <c r="X39" i="136"/>
  <c r="W39" i="136"/>
  <c r="V39" i="136"/>
  <c r="U39" i="136"/>
  <c r="T39" i="136"/>
  <c r="S39" i="136"/>
  <c r="R39" i="136"/>
  <c r="Q39" i="136"/>
  <c r="P39" i="136"/>
  <c r="AB37" i="136"/>
  <c r="Y37" i="136"/>
  <c r="AA37" i="136" s="1"/>
  <c r="O37" i="136"/>
  <c r="N37" i="136"/>
  <c r="M37" i="136"/>
  <c r="L37" i="136"/>
  <c r="AB36" i="136"/>
  <c r="Y36" i="136"/>
  <c r="AA36" i="136" s="1"/>
  <c r="O36" i="136"/>
  <c r="N36" i="136"/>
  <c r="M36" i="136"/>
  <c r="L36" i="136"/>
  <c r="AB35" i="136"/>
  <c r="Y35" i="136"/>
  <c r="AA35" i="136" s="1"/>
  <c r="O35" i="136"/>
  <c r="N35" i="136"/>
  <c r="M35" i="136"/>
  <c r="L35" i="136"/>
  <c r="AB34" i="136"/>
  <c r="Y34" i="136"/>
  <c r="AA34" i="136" s="1"/>
  <c r="O34" i="136"/>
  <c r="N34" i="136"/>
  <c r="M34" i="136"/>
  <c r="L34" i="136"/>
  <c r="AB33" i="136"/>
  <c r="Y33" i="136"/>
  <c r="AA33" i="136" s="1"/>
  <c r="O33" i="136"/>
  <c r="N33" i="136"/>
  <c r="M33" i="136"/>
  <c r="L33" i="136"/>
  <c r="AB32" i="136"/>
  <c r="Y32" i="136"/>
  <c r="AA32" i="136" s="1"/>
  <c r="O32" i="136"/>
  <c r="N32" i="136"/>
  <c r="M32" i="136"/>
  <c r="L32" i="136"/>
  <c r="AB31" i="136"/>
  <c r="Y31" i="136"/>
  <c r="AA31" i="136" s="1"/>
  <c r="O31" i="136"/>
  <c r="N31" i="136"/>
  <c r="M31" i="136"/>
  <c r="L31" i="136"/>
  <c r="AB30" i="136"/>
  <c r="Y30" i="136"/>
  <c r="AA30" i="136" s="1"/>
  <c r="O30" i="136"/>
  <c r="N30" i="136"/>
  <c r="M30" i="136"/>
  <c r="L30" i="136"/>
  <c r="AB29" i="136"/>
  <c r="Y29" i="136"/>
  <c r="AA29" i="136" s="1"/>
  <c r="O29" i="136"/>
  <c r="N29" i="136"/>
  <c r="M29" i="136"/>
  <c r="L29" i="136"/>
  <c r="AB28" i="136"/>
  <c r="Y28" i="136"/>
  <c r="AA28" i="136" s="1"/>
  <c r="O28" i="136"/>
  <c r="N28" i="136"/>
  <c r="M28" i="136"/>
  <c r="L28" i="136"/>
  <c r="AB27" i="136"/>
  <c r="Y27" i="136"/>
  <c r="AA27" i="136" s="1"/>
  <c r="O27" i="136"/>
  <c r="N27" i="136"/>
  <c r="M27" i="136"/>
  <c r="L27" i="136"/>
  <c r="AB26" i="136"/>
  <c r="Y26" i="136"/>
  <c r="AA26" i="136" s="1"/>
  <c r="O26" i="136"/>
  <c r="N26" i="136"/>
  <c r="M26" i="136"/>
  <c r="L26" i="136"/>
  <c r="AB25" i="136"/>
  <c r="Y25" i="136"/>
  <c r="AA25" i="136" s="1"/>
  <c r="O25" i="136"/>
  <c r="N25" i="136"/>
  <c r="M25" i="136"/>
  <c r="L25" i="136"/>
  <c r="AB24" i="136"/>
  <c r="AA24" i="136"/>
  <c r="Y24" i="136"/>
  <c r="O24" i="136"/>
  <c r="N24" i="136"/>
  <c r="M24" i="136"/>
  <c r="L24" i="136"/>
  <c r="AB23" i="136"/>
  <c r="Y23" i="136"/>
  <c r="AA23" i="136" s="1"/>
  <c r="O23" i="136"/>
  <c r="N23" i="136"/>
  <c r="M23" i="136"/>
  <c r="L23" i="136"/>
  <c r="AB22" i="136"/>
  <c r="Y22" i="136"/>
  <c r="AA22" i="136" s="1"/>
  <c r="O22" i="136"/>
  <c r="N22" i="136"/>
  <c r="M22" i="136"/>
  <c r="L22" i="136"/>
  <c r="AB21" i="136"/>
  <c r="Y21" i="136"/>
  <c r="AA21" i="136" s="1"/>
  <c r="O21" i="136"/>
  <c r="N21" i="136"/>
  <c r="M21" i="136"/>
  <c r="L21" i="136"/>
  <c r="AB20" i="136"/>
  <c r="Y20" i="136"/>
  <c r="AA20" i="136" s="1"/>
  <c r="O20" i="136"/>
  <c r="N20" i="136"/>
  <c r="M20" i="136"/>
  <c r="L20" i="136"/>
  <c r="AB19" i="136"/>
  <c r="Y19" i="136"/>
  <c r="AA19" i="136" s="1"/>
  <c r="O19" i="136"/>
  <c r="N19" i="136"/>
  <c r="M19" i="136"/>
  <c r="L19" i="136"/>
  <c r="AB18" i="136"/>
  <c r="Y18" i="136"/>
  <c r="AA18" i="136" s="1"/>
  <c r="O18" i="136"/>
  <c r="N18" i="136"/>
  <c r="M18" i="136"/>
  <c r="L18" i="136"/>
  <c r="AB17" i="136"/>
  <c r="Y17" i="136"/>
  <c r="AA17" i="136" s="1"/>
  <c r="O17" i="136"/>
  <c r="N17" i="136"/>
  <c r="M17" i="136"/>
  <c r="L17" i="136"/>
  <c r="AB16" i="136"/>
  <c r="Y16" i="136"/>
  <c r="AA16" i="136" s="1"/>
  <c r="O16" i="136"/>
  <c r="N16" i="136"/>
  <c r="M16" i="136"/>
  <c r="L16" i="136"/>
  <c r="AB15" i="136"/>
  <c r="Y15" i="136"/>
  <c r="O15" i="136"/>
  <c r="N15" i="136"/>
  <c r="M15" i="136"/>
  <c r="L15" i="136"/>
  <c r="AB14" i="136"/>
  <c r="Y14" i="136"/>
  <c r="AA14" i="136" s="1"/>
  <c r="O14" i="136"/>
  <c r="N14" i="136"/>
  <c r="M14" i="136"/>
  <c r="L14" i="136"/>
  <c r="AB13" i="136"/>
  <c r="Y13" i="136"/>
  <c r="AA13" i="136" s="1"/>
  <c r="O13" i="136"/>
  <c r="N13" i="136"/>
  <c r="M13" i="136"/>
  <c r="L13" i="136"/>
  <c r="AB12" i="136"/>
  <c r="Y12" i="136"/>
  <c r="AA12" i="136" s="1"/>
  <c r="O12" i="136"/>
  <c r="N12" i="136"/>
  <c r="M12" i="136"/>
  <c r="L12" i="136"/>
  <c r="AB11" i="136"/>
  <c r="Y11" i="136"/>
  <c r="AA11" i="136" s="1"/>
  <c r="O11" i="136"/>
  <c r="N11" i="136"/>
  <c r="M11" i="136"/>
  <c r="L11" i="136"/>
  <c r="AB10" i="136"/>
  <c r="Y10" i="136"/>
  <c r="O10" i="136"/>
  <c r="N10" i="136"/>
  <c r="M10" i="136"/>
  <c r="L10" i="136"/>
  <c r="AB9" i="136"/>
  <c r="Y9" i="136"/>
  <c r="AA9" i="136" s="1"/>
  <c r="O9" i="136"/>
  <c r="N9" i="136"/>
  <c r="M9" i="136"/>
  <c r="L9" i="136"/>
  <c r="A9" i="136"/>
  <c r="A10" i="136" s="1"/>
  <c r="A11" i="136" s="1"/>
  <c r="A12" i="136" s="1"/>
  <c r="A13" i="136" s="1"/>
  <c r="A14" i="136" s="1"/>
  <c r="A15" i="136" s="1"/>
  <c r="A16" i="136" s="1"/>
  <c r="AB8" i="136"/>
  <c r="O8" i="136"/>
  <c r="N8" i="136"/>
  <c r="M8" i="136"/>
  <c r="L8" i="136"/>
  <c r="C4" i="136"/>
  <c r="D4" i="136" s="1"/>
  <c r="E4" i="136" s="1"/>
  <c r="F4" i="136" s="1"/>
  <c r="G4" i="136" s="1"/>
  <c r="H4" i="136" s="1"/>
  <c r="I4" i="136" s="1"/>
  <c r="J4" i="136" s="1"/>
  <c r="K4" i="136" s="1"/>
  <c r="L4" i="136" s="1"/>
  <c r="M4" i="136" s="1"/>
  <c r="N4" i="136" s="1"/>
  <c r="O4" i="136" s="1"/>
  <c r="P4" i="136" s="1"/>
  <c r="Q4" i="136" s="1"/>
  <c r="R4" i="136" s="1"/>
  <c r="S4" i="136" s="1"/>
  <c r="T4" i="136" s="1"/>
  <c r="U4" i="136" s="1"/>
  <c r="V4" i="136" s="1"/>
  <c r="W4" i="136" s="1"/>
  <c r="X4" i="136" s="1"/>
  <c r="Y4" i="136" s="1"/>
  <c r="Z4" i="136" s="1"/>
  <c r="AA4" i="136" s="1"/>
  <c r="AB4" i="136" s="1"/>
  <c r="AC4" i="136" s="1"/>
  <c r="AD4" i="136" s="1"/>
  <c r="AE4" i="136" s="1"/>
  <c r="AF4" i="136" s="1"/>
  <c r="X39" i="135"/>
  <c r="W39" i="135"/>
  <c r="V39" i="135"/>
  <c r="U39" i="135"/>
  <c r="T39" i="135"/>
  <c r="S39" i="135"/>
  <c r="R39" i="135"/>
  <c r="Q39" i="135"/>
  <c r="P39" i="135"/>
  <c r="AB37" i="135"/>
  <c r="Y37" i="135"/>
  <c r="AA37" i="135" s="1"/>
  <c r="O37" i="135"/>
  <c r="N37" i="135"/>
  <c r="M37" i="135"/>
  <c r="L37" i="135"/>
  <c r="AB36" i="135"/>
  <c r="Y36" i="135"/>
  <c r="AA36" i="135" s="1"/>
  <c r="O36" i="135"/>
  <c r="N36" i="135"/>
  <c r="M36" i="135"/>
  <c r="L36" i="135"/>
  <c r="AB35" i="135"/>
  <c r="Y35" i="135"/>
  <c r="AA35" i="135" s="1"/>
  <c r="O35" i="135"/>
  <c r="N35" i="135"/>
  <c r="M35" i="135"/>
  <c r="L35" i="135"/>
  <c r="AB34" i="135"/>
  <c r="Y34" i="135"/>
  <c r="AA34" i="135" s="1"/>
  <c r="O34" i="135"/>
  <c r="N34" i="135"/>
  <c r="M34" i="135"/>
  <c r="L34" i="135"/>
  <c r="AB33" i="135"/>
  <c r="Y33" i="135"/>
  <c r="AA33" i="135" s="1"/>
  <c r="O33" i="135"/>
  <c r="N33" i="135"/>
  <c r="M33" i="135"/>
  <c r="L33" i="135"/>
  <c r="AB32" i="135"/>
  <c r="Y32" i="135"/>
  <c r="AA32" i="135" s="1"/>
  <c r="O32" i="135"/>
  <c r="N32" i="135"/>
  <c r="M32" i="135"/>
  <c r="L32" i="135"/>
  <c r="AB31" i="135"/>
  <c r="Y31" i="135"/>
  <c r="AA31" i="135" s="1"/>
  <c r="O31" i="135"/>
  <c r="N31" i="135"/>
  <c r="M31" i="135"/>
  <c r="L31" i="135"/>
  <c r="AB30" i="135"/>
  <c r="Y30" i="135"/>
  <c r="AA30" i="135" s="1"/>
  <c r="O30" i="135"/>
  <c r="N30" i="135"/>
  <c r="M30" i="135"/>
  <c r="L30" i="135"/>
  <c r="AB29" i="135"/>
  <c r="Y29" i="135"/>
  <c r="AA29" i="135" s="1"/>
  <c r="O29" i="135"/>
  <c r="N29" i="135"/>
  <c r="M29" i="135"/>
  <c r="L29" i="135"/>
  <c r="AB28" i="135"/>
  <c r="Y28" i="135"/>
  <c r="AA28" i="135" s="1"/>
  <c r="O28" i="135"/>
  <c r="N28" i="135"/>
  <c r="M28" i="135"/>
  <c r="L28" i="135"/>
  <c r="AB27" i="135"/>
  <c r="Y27" i="135"/>
  <c r="AA27" i="135" s="1"/>
  <c r="O27" i="135"/>
  <c r="N27" i="135"/>
  <c r="M27" i="135"/>
  <c r="L27" i="135"/>
  <c r="AB26" i="135"/>
  <c r="Y26" i="135"/>
  <c r="AA26" i="135" s="1"/>
  <c r="O26" i="135"/>
  <c r="N26" i="135"/>
  <c r="M26" i="135"/>
  <c r="L26" i="135"/>
  <c r="AB25" i="135"/>
  <c r="Y25" i="135"/>
  <c r="AA25" i="135" s="1"/>
  <c r="O25" i="135"/>
  <c r="N25" i="135"/>
  <c r="M25" i="135"/>
  <c r="L25" i="135"/>
  <c r="AB24" i="135"/>
  <c r="Y24" i="135"/>
  <c r="AA24" i="135" s="1"/>
  <c r="O24" i="135"/>
  <c r="N24" i="135"/>
  <c r="M24" i="135"/>
  <c r="L24" i="135"/>
  <c r="AB23" i="135"/>
  <c r="Y23" i="135"/>
  <c r="AA23" i="135" s="1"/>
  <c r="O23" i="135"/>
  <c r="N23" i="135"/>
  <c r="M23" i="135"/>
  <c r="L23" i="135"/>
  <c r="AB22" i="135"/>
  <c r="Y22" i="135"/>
  <c r="AA22" i="135" s="1"/>
  <c r="O22" i="135"/>
  <c r="N22" i="135"/>
  <c r="M22" i="135"/>
  <c r="L22" i="135"/>
  <c r="AB21" i="135"/>
  <c r="Y21" i="135"/>
  <c r="AA21" i="135" s="1"/>
  <c r="O21" i="135"/>
  <c r="N21" i="135"/>
  <c r="M21" i="135"/>
  <c r="L21" i="135"/>
  <c r="AB20" i="135"/>
  <c r="Y20" i="135"/>
  <c r="AA20" i="135" s="1"/>
  <c r="O20" i="135"/>
  <c r="N20" i="135"/>
  <c r="M20" i="135"/>
  <c r="L20" i="135"/>
  <c r="AB19" i="135"/>
  <c r="Y19" i="135"/>
  <c r="AA19" i="135" s="1"/>
  <c r="O19" i="135"/>
  <c r="N19" i="135"/>
  <c r="M19" i="135"/>
  <c r="L19" i="135"/>
  <c r="AB18" i="135"/>
  <c r="Y18" i="135"/>
  <c r="AA18" i="135" s="1"/>
  <c r="O18" i="135"/>
  <c r="N18" i="135"/>
  <c r="M18" i="135"/>
  <c r="L18" i="135"/>
  <c r="AB17" i="135"/>
  <c r="Y17" i="135"/>
  <c r="AA17" i="135" s="1"/>
  <c r="O17" i="135"/>
  <c r="N17" i="135"/>
  <c r="M17" i="135"/>
  <c r="L17" i="135"/>
  <c r="AB16" i="135"/>
  <c r="Y16" i="135"/>
  <c r="AA16" i="135" s="1"/>
  <c r="O16" i="135"/>
  <c r="N16" i="135"/>
  <c r="M16" i="135"/>
  <c r="L16" i="135"/>
  <c r="AB15" i="135"/>
  <c r="Y15" i="135"/>
  <c r="AA15" i="135" s="1"/>
  <c r="O15" i="135"/>
  <c r="N15" i="135"/>
  <c r="M15" i="135"/>
  <c r="L15" i="135"/>
  <c r="AB14" i="135"/>
  <c r="Y14" i="135"/>
  <c r="AA14" i="135" s="1"/>
  <c r="O14" i="135"/>
  <c r="N14" i="135"/>
  <c r="M14" i="135"/>
  <c r="L14" i="135"/>
  <c r="AB13" i="135"/>
  <c r="Y13" i="135"/>
  <c r="AA13" i="135" s="1"/>
  <c r="O13" i="135"/>
  <c r="N13" i="135"/>
  <c r="M13" i="135"/>
  <c r="L13" i="135"/>
  <c r="AB12" i="135"/>
  <c r="Y12" i="135"/>
  <c r="AA12" i="135" s="1"/>
  <c r="O12" i="135"/>
  <c r="N12" i="135"/>
  <c r="M12" i="135"/>
  <c r="L12" i="135"/>
  <c r="AB11" i="135"/>
  <c r="Y11" i="135"/>
  <c r="O11" i="135"/>
  <c r="N11" i="135"/>
  <c r="M11" i="135"/>
  <c r="L11" i="135"/>
  <c r="AB10" i="135"/>
  <c r="Y10" i="135"/>
  <c r="AA10" i="135" s="1"/>
  <c r="O10" i="135"/>
  <c r="N10" i="135"/>
  <c r="M10" i="135"/>
  <c r="L10" i="135"/>
  <c r="AB9" i="135"/>
  <c r="Y9" i="135"/>
  <c r="AA9" i="135" s="1"/>
  <c r="O9" i="135"/>
  <c r="N9" i="135"/>
  <c r="M9" i="135"/>
  <c r="L9" i="135"/>
  <c r="A9" i="135"/>
  <c r="A10" i="135" s="1"/>
  <c r="A11" i="135" s="1"/>
  <c r="A12" i="135" s="1"/>
  <c r="A13" i="135" s="1"/>
  <c r="A14" i="135" s="1"/>
  <c r="A15" i="135" s="1"/>
  <c r="A16" i="135" s="1"/>
  <c r="AB8" i="135"/>
  <c r="Y8" i="135"/>
  <c r="AA8" i="135" s="1"/>
  <c r="O8" i="135"/>
  <c r="N8" i="135"/>
  <c r="M8" i="135"/>
  <c r="L8" i="135"/>
  <c r="C4" i="135"/>
  <c r="D4" i="135" s="1"/>
  <c r="E4" i="135" s="1"/>
  <c r="F4" i="135" s="1"/>
  <c r="G4" i="135" s="1"/>
  <c r="H4" i="135" s="1"/>
  <c r="I4" i="135" s="1"/>
  <c r="J4" i="135" s="1"/>
  <c r="K4" i="135" s="1"/>
  <c r="L4" i="135" s="1"/>
  <c r="M4" i="135" s="1"/>
  <c r="N4" i="135" s="1"/>
  <c r="O4" i="135" s="1"/>
  <c r="P4" i="135" s="1"/>
  <c r="Q4" i="135" s="1"/>
  <c r="R4" i="135" s="1"/>
  <c r="S4" i="135" s="1"/>
  <c r="T4" i="135" s="1"/>
  <c r="U4" i="135" s="1"/>
  <c r="V4" i="135" s="1"/>
  <c r="W4" i="135" s="1"/>
  <c r="X4" i="135" s="1"/>
  <c r="Y4" i="135" s="1"/>
  <c r="Z4" i="135" s="1"/>
  <c r="AA4" i="135" s="1"/>
  <c r="AB4" i="135" s="1"/>
  <c r="AC4" i="135" s="1"/>
  <c r="AD4" i="135" s="1"/>
  <c r="AE4" i="135" s="1"/>
  <c r="AF4" i="135" s="1"/>
  <c r="X39" i="133"/>
  <c r="W39" i="133"/>
  <c r="V39" i="133"/>
  <c r="U39" i="133"/>
  <c r="T39" i="133"/>
  <c r="S39" i="133"/>
  <c r="R39" i="133"/>
  <c r="Q39" i="133"/>
  <c r="P39" i="133"/>
  <c r="AB37" i="133"/>
  <c r="Y37" i="133"/>
  <c r="AA37" i="133" s="1"/>
  <c r="O37" i="133"/>
  <c r="N37" i="133"/>
  <c r="M37" i="133"/>
  <c r="L37" i="133"/>
  <c r="AB36" i="133"/>
  <c r="Y36" i="133"/>
  <c r="AA36" i="133" s="1"/>
  <c r="O36" i="133"/>
  <c r="N36" i="133"/>
  <c r="M36" i="133"/>
  <c r="L36" i="133"/>
  <c r="AB35" i="133"/>
  <c r="Y35" i="133"/>
  <c r="AA35" i="133" s="1"/>
  <c r="O35" i="133"/>
  <c r="N35" i="133"/>
  <c r="M35" i="133"/>
  <c r="L35" i="133"/>
  <c r="AB34" i="133"/>
  <c r="Y34" i="133"/>
  <c r="AA34" i="133" s="1"/>
  <c r="O34" i="133"/>
  <c r="N34" i="133"/>
  <c r="M34" i="133"/>
  <c r="L34" i="133"/>
  <c r="AB33" i="133"/>
  <c r="Y33" i="133"/>
  <c r="AA33" i="133" s="1"/>
  <c r="O33" i="133"/>
  <c r="N33" i="133"/>
  <c r="M33" i="133"/>
  <c r="L33" i="133"/>
  <c r="AB32" i="133"/>
  <c r="Y32" i="133"/>
  <c r="AA32" i="133" s="1"/>
  <c r="O32" i="133"/>
  <c r="N32" i="133"/>
  <c r="M32" i="133"/>
  <c r="L32" i="133"/>
  <c r="AB31" i="133"/>
  <c r="AA31" i="133"/>
  <c r="Y31" i="133"/>
  <c r="O31" i="133"/>
  <c r="N31" i="133"/>
  <c r="M31" i="133"/>
  <c r="L31" i="133"/>
  <c r="AB30" i="133"/>
  <c r="Y30" i="133"/>
  <c r="AA30" i="133" s="1"/>
  <c r="O30" i="133"/>
  <c r="N30" i="133"/>
  <c r="M30" i="133"/>
  <c r="L30" i="133"/>
  <c r="AB29" i="133"/>
  <c r="Y29" i="133"/>
  <c r="AA29" i="133" s="1"/>
  <c r="O29" i="133"/>
  <c r="N29" i="133"/>
  <c r="M29" i="133"/>
  <c r="L29" i="133"/>
  <c r="AB28" i="133"/>
  <c r="Y28" i="133"/>
  <c r="AA28" i="133" s="1"/>
  <c r="O28" i="133"/>
  <c r="N28" i="133"/>
  <c r="M28" i="133"/>
  <c r="L28" i="133"/>
  <c r="AB27" i="133"/>
  <c r="Y27" i="133"/>
  <c r="AA27" i="133" s="1"/>
  <c r="O27" i="133"/>
  <c r="N27" i="133"/>
  <c r="M27" i="133"/>
  <c r="L27" i="133"/>
  <c r="AB26" i="133"/>
  <c r="Y26" i="133"/>
  <c r="AA26" i="133" s="1"/>
  <c r="O26" i="133"/>
  <c r="N26" i="133"/>
  <c r="M26" i="133"/>
  <c r="L26" i="133"/>
  <c r="AB25" i="133"/>
  <c r="Y25" i="133"/>
  <c r="AA25" i="133" s="1"/>
  <c r="O25" i="133"/>
  <c r="N25" i="133"/>
  <c r="M25" i="133"/>
  <c r="L25" i="133"/>
  <c r="AB24" i="133"/>
  <c r="Y24" i="133"/>
  <c r="AA24" i="133" s="1"/>
  <c r="O24" i="133"/>
  <c r="N24" i="133"/>
  <c r="M24" i="133"/>
  <c r="L24" i="133"/>
  <c r="AB23" i="133"/>
  <c r="Y23" i="133"/>
  <c r="AA23" i="133" s="1"/>
  <c r="O23" i="133"/>
  <c r="N23" i="133"/>
  <c r="M23" i="133"/>
  <c r="L23" i="133"/>
  <c r="AB22" i="133"/>
  <c r="Y22" i="133"/>
  <c r="AA22" i="133" s="1"/>
  <c r="O22" i="133"/>
  <c r="N22" i="133"/>
  <c r="M22" i="133"/>
  <c r="L22" i="133"/>
  <c r="AB21" i="133"/>
  <c r="Y21" i="133"/>
  <c r="AA21" i="133" s="1"/>
  <c r="O21" i="133"/>
  <c r="N21" i="133"/>
  <c r="M21" i="133"/>
  <c r="L21" i="133"/>
  <c r="AB20" i="133"/>
  <c r="Y20" i="133"/>
  <c r="AA20" i="133" s="1"/>
  <c r="O20" i="133"/>
  <c r="N20" i="133"/>
  <c r="M20" i="133"/>
  <c r="L20" i="133"/>
  <c r="AB19" i="133"/>
  <c r="Y19" i="133"/>
  <c r="AA19" i="133" s="1"/>
  <c r="O19" i="133"/>
  <c r="N19" i="133"/>
  <c r="M19" i="133"/>
  <c r="L19" i="133"/>
  <c r="AB18" i="133"/>
  <c r="Y18" i="133"/>
  <c r="AA18" i="133" s="1"/>
  <c r="O18" i="133"/>
  <c r="N18" i="133"/>
  <c r="M18" i="133"/>
  <c r="L18" i="133"/>
  <c r="AB17" i="133"/>
  <c r="Y17" i="133"/>
  <c r="AA17" i="133" s="1"/>
  <c r="O17" i="133"/>
  <c r="N17" i="133"/>
  <c r="M17" i="133"/>
  <c r="L17" i="133"/>
  <c r="AB16" i="133"/>
  <c r="Y16" i="133"/>
  <c r="AA16" i="133" s="1"/>
  <c r="O16" i="133"/>
  <c r="N16" i="133"/>
  <c r="M16" i="133"/>
  <c r="L16" i="133"/>
  <c r="AB15" i="133"/>
  <c r="Y15" i="133"/>
  <c r="AA15" i="133" s="1"/>
  <c r="O15" i="133"/>
  <c r="N15" i="133"/>
  <c r="M15" i="133"/>
  <c r="L15" i="133"/>
  <c r="AB14" i="133"/>
  <c r="Y14" i="133"/>
  <c r="AA14" i="133" s="1"/>
  <c r="O14" i="133"/>
  <c r="N14" i="133"/>
  <c r="M14" i="133"/>
  <c r="L14" i="133"/>
  <c r="AB13" i="133"/>
  <c r="Y13" i="133"/>
  <c r="AA13" i="133" s="1"/>
  <c r="O13" i="133"/>
  <c r="N13" i="133"/>
  <c r="M13" i="133"/>
  <c r="L13" i="133"/>
  <c r="AB12" i="133"/>
  <c r="Y12" i="133"/>
  <c r="AA12" i="133" s="1"/>
  <c r="O12" i="133"/>
  <c r="N12" i="133"/>
  <c r="M12" i="133"/>
  <c r="L12" i="133"/>
  <c r="AB11" i="133"/>
  <c r="Y11" i="133"/>
  <c r="O11" i="133"/>
  <c r="N11" i="133"/>
  <c r="M11" i="133"/>
  <c r="L11" i="133"/>
  <c r="AB10" i="133"/>
  <c r="Y10" i="133"/>
  <c r="AA10" i="133" s="1"/>
  <c r="O10" i="133"/>
  <c r="N10" i="133"/>
  <c r="M10" i="133"/>
  <c r="L10" i="133"/>
  <c r="AB9" i="133"/>
  <c r="Y9" i="133"/>
  <c r="AA9" i="133" s="1"/>
  <c r="O9" i="133"/>
  <c r="N9" i="133"/>
  <c r="M9" i="133"/>
  <c r="L9" i="133"/>
  <c r="A9" i="133"/>
  <c r="A10" i="133" s="1"/>
  <c r="A11" i="133" s="1"/>
  <c r="A12" i="133" s="1"/>
  <c r="A13" i="133" s="1"/>
  <c r="A14" i="133" s="1"/>
  <c r="A15" i="133" s="1"/>
  <c r="A16" i="133" s="1"/>
  <c r="AB8" i="133"/>
  <c r="Z39" i="133"/>
  <c r="Y8" i="133"/>
  <c r="O8" i="133"/>
  <c r="N8" i="133"/>
  <c r="M8" i="133"/>
  <c r="L8" i="133"/>
  <c r="C4" i="133"/>
  <c r="D4" i="133" s="1"/>
  <c r="E4" i="133" s="1"/>
  <c r="F4" i="133" s="1"/>
  <c r="G4" i="133" s="1"/>
  <c r="H4" i="133" s="1"/>
  <c r="I4" i="133" s="1"/>
  <c r="J4" i="133" s="1"/>
  <c r="K4" i="133" s="1"/>
  <c r="L4" i="133" s="1"/>
  <c r="M4" i="133" s="1"/>
  <c r="N4" i="133" s="1"/>
  <c r="O4" i="133" s="1"/>
  <c r="P4" i="133" s="1"/>
  <c r="Q4" i="133" s="1"/>
  <c r="R4" i="133" s="1"/>
  <c r="S4" i="133" s="1"/>
  <c r="T4" i="133" s="1"/>
  <c r="U4" i="133" s="1"/>
  <c r="V4" i="133" s="1"/>
  <c r="W4" i="133" s="1"/>
  <c r="X4" i="133" s="1"/>
  <c r="Y4" i="133" s="1"/>
  <c r="Z4" i="133" s="1"/>
  <c r="AA4" i="133" s="1"/>
  <c r="AB4" i="133" s="1"/>
  <c r="AC4" i="133" s="1"/>
  <c r="AD4" i="133" s="1"/>
  <c r="AE4" i="133" s="1"/>
  <c r="AF4" i="133" s="1"/>
  <c r="Y39" i="136" l="1"/>
  <c r="O39" i="143"/>
  <c r="Y39" i="133"/>
  <c r="Y39" i="135"/>
  <c r="Y39" i="140"/>
  <c r="AA8" i="133"/>
  <c r="O39" i="141"/>
  <c r="O39" i="138"/>
  <c r="O39" i="139"/>
  <c r="O39" i="136"/>
  <c r="Y39" i="138"/>
  <c r="Y39" i="139"/>
  <c r="O39" i="142"/>
  <c r="O39" i="133"/>
  <c r="O39" i="135"/>
  <c r="O39" i="140"/>
  <c r="Y39" i="142"/>
  <c r="AA13" i="144"/>
  <c r="AA17" i="144"/>
  <c r="AA16" i="144"/>
  <c r="AA27" i="144"/>
  <c r="AA12" i="144"/>
  <c r="AA21" i="144"/>
  <c r="AA11" i="144"/>
  <c r="AA25" i="144"/>
  <c r="AA31" i="144"/>
  <c r="AA19" i="144"/>
  <c r="AA35" i="144"/>
  <c r="AA8" i="138"/>
  <c r="Z39" i="139"/>
  <c r="AA8" i="142"/>
  <c r="Z39" i="143"/>
  <c r="AA15" i="144"/>
  <c r="AA11" i="138"/>
  <c r="AA8" i="139"/>
  <c r="AA13" i="139"/>
  <c r="Z39" i="140"/>
  <c r="AA9" i="140"/>
  <c r="AA14" i="140"/>
  <c r="AA8" i="143"/>
  <c r="AA10" i="138"/>
  <c r="AA15" i="138"/>
  <c r="AA11" i="139"/>
  <c r="AA13" i="140"/>
  <c r="AA11" i="141"/>
  <c r="AA10" i="142"/>
  <c r="AA11" i="143"/>
  <c r="AA15" i="136"/>
  <c r="Z39" i="136"/>
  <c r="AA10" i="136"/>
  <c r="Z39" i="135"/>
  <c r="AA11" i="135"/>
  <c r="AA39" i="135" s="1"/>
  <c r="AA11" i="133"/>
  <c r="A17" i="144"/>
  <c r="A27" i="144"/>
  <c r="AA14" i="144"/>
  <c r="AA22" i="144"/>
  <c r="AA30" i="144"/>
  <c r="Y39" i="144"/>
  <c r="AA10" i="144"/>
  <c r="AA18" i="144"/>
  <c r="AA26" i="144"/>
  <c r="AA34" i="144"/>
  <c r="O39" i="144"/>
  <c r="Z39" i="144"/>
  <c r="A27" i="143"/>
  <c r="A17" i="143"/>
  <c r="AA9" i="143"/>
  <c r="Y39" i="143"/>
  <c r="A27" i="142"/>
  <c r="A17" i="142"/>
  <c r="A17" i="141"/>
  <c r="A27" i="141"/>
  <c r="Y39" i="141"/>
  <c r="AA10" i="141"/>
  <c r="AA26" i="141"/>
  <c r="AA18" i="141"/>
  <c r="AA34" i="141"/>
  <c r="Z39" i="141"/>
  <c r="AA14" i="141"/>
  <c r="AA22" i="141"/>
  <c r="AA30" i="141"/>
  <c r="A27" i="140"/>
  <c r="A17" i="140"/>
  <c r="A27" i="139"/>
  <c r="A17" i="139"/>
  <c r="A27" i="138"/>
  <c r="A17" i="138"/>
  <c r="A17" i="137"/>
  <c r="A27" i="137"/>
  <c r="AA26" i="137"/>
  <c r="AA34" i="137"/>
  <c r="O39" i="137"/>
  <c r="AA11" i="137"/>
  <c r="AA15" i="137"/>
  <c r="AA22" i="137"/>
  <c r="AA30" i="137"/>
  <c r="AA18" i="137"/>
  <c r="Z39" i="137"/>
  <c r="AA10" i="137"/>
  <c r="AA14" i="137"/>
  <c r="Y39" i="137"/>
  <c r="A17" i="136"/>
  <c r="A27" i="136"/>
  <c r="A17" i="135"/>
  <c r="A27" i="135"/>
  <c r="A27" i="133"/>
  <c r="A17" i="133"/>
  <c r="AA39" i="136" l="1"/>
  <c r="AA39" i="142"/>
  <c r="AA39" i="138"/>
  <c r="AA39" i="133"/>
  <c r="AB8" i="144"/>
  <c r="AA39" i="140"/>
  <c r="AA39" i="139"/>
  <c r="AA39" i="144"/>
  <c r="A18" i="144"/>
  <c r="A28" i="144"/>
  <c r="AA39" i="143"/>
  <c r="A18" i="143"/>
  <c r="A28" i="143"/>
  <c r="A18" i="142"/>
  <c r="A28" i="142"/>
  <c r="A18" i="141"/>
  <c r="A28" i="141"/>
  <c r="AA39" i="141"/>
  <c r="A18" i="140"/>
  <c r="A28" i="140"/>
  <c r="A18" i="139"/>
  <c r="A28" i="139"/>
  <c r="A18" i="138"/>
  <c r="A28" i="138"/>
  <c r="AA39" i="137"/>
  <c r="A18" i="137"/>
  <c r="A28" i="137"/>
  <c r="A18" i="136"/>
  <c r="A28" i="136"/>
  <c r="A18" i="135"/>
  <c r="A28" i="135"/>
  <c r="A18" i="133"/>
  <c r="A28" i="133"/>
  <c r="AC8" i="144" l="1"/>
  <c r="AE8" i="144" s="1"/>
  <c r="AG8" i="144" s="1"/>
  <c r="AI8" i="144" s="1"/>
  <c r="AJ8" i="144" s="1"/>
  <c r="A29" i="144"/>
  <c r="A19" i="144"/>
  <c r="A29" i="143"/>
  <c r="A19" i="143"/>
  <c r="A29" i="142"/>
  <c r="A19" i="142"/>
  <c r="A29" i="141"/>
  <c r="A19" i="141"/>
  <c r="A29" i="140"/>
  <c r="A19" i="140"/>
  <c r="A29" i="139"/>
  <c r="A19" i="139"/>
  <c r="A19" i="138"/>
  <c r="A29" i="138"/>
  <c r="A29" i="137"/>
  <c r="A19" i="137"/>
  <c r="A29" i="136"/>
  <c r="A19" i="136"/>
  <c r="A19" i="135"/>
  <c r="A29" i="135"/>
  <c r="A29" i="133"/>
  <c r="A19" i="133"/>
  <c r="A30" i="144" l="1"/>
  <c r="A20" i="144"/>
  <c r="A30" i="143"/>
  <c r="A20" i="143"/>
  <c r="A30" i="142"/>
  <c r="A20" i="142"/>
  <c r="A30" i="141"/>
  <c r="A20" i="141"/>
  <c r="A30" i="140"/>
  <c r="A20" i="140"/>
  <c r="A30" i="139"/>
  <c r="A20" i="139"/>
  <c r="A30" i="138"/>
  <c r="A20" i="138"/>
  <c r="A30" i="137"/>
  <c r="A20" i="137"/>
  <c r="A30" i="136"/>
  <c r="A20" i="136"/>
  <c r="A30" i="135"/>
  <c r="A20" i="135"/>
  <c r="A30" i="133"/>
  <c r="A20" i="133"/>
  <c r="A21" i="144" l="1"/>
  <c r="A31" i="144"/>
  <c r="A21" i="143"/>
  <c r="A31" i="143"/>
  <c r="A31" i="142"/>
  <c r="A21" i="142"/>
  <c r="A21" i="141"/>
  <c r="A31" i="141"/>
  <c r="A31" i="140"/>
  <c r="A21" i="140"/>
  <c r="A31" i="139"/>
  <c r="A21" i="139"/>
  <c r="A21" i="138"/>
  <c r="A31" i="138"/>
  <c r="A21" i="137"/>
  <c r="A31" i="137"/>
  <c r="A21" i="136"/>
  <c r="A31" i="136"/>
  <c r="A21" i="135"/>
  <c r="A31" i="135"/>
  <c r="A21" i="133"/>
  <c r="A31" i="133"/>
  <c r="A22" i="144" l="1"/>
  <c r="A32" i="144"/>
  <c r="A22" i="143"/>
  <c r="A32" i="143"/>
  <c r="A22" i="142"/>
  <c r="A32" i="142"/>
  <c r="A22" i="141"/>
  <c r="A32" i="141"/>
  <c r="A22" i="140"/>
  <c r="A32" i="140"/>
  <c r="A22" i="139"/>
  <c r="A32" i="139"/>
  <c r="A22" i="138"/>
  <c r="A32" i="138"/>
  <c r="A22" i="137"/>
  <c r="A32" i="137"/>
  <c r="A22" i="136"/>
  <c r="A32" i="136"/>
  <c r="A22" i="135"/>
  <c r="A32" i="135"/>
  <c r="A22" i="133"/>
  <c r="A32" i="133"/>
  <c r="A33" i="144" l="1"/>
  <c r="A23" i="144"/>
  <c r="A23" i="143"/>
  <c r="A33" i="143"/>
  <c r="A33" i="142"/>
  <c r="A23" i="142"/>
  <c r="A33" i="141"/>
  <c r="A23" i="141"/>
  <c r="A33" i="140"/>
  <c r="A23" i="140"/>
  <c r="A33" i="139"/>
  <c r="A23" i="139"/>
  <c r="A23" i="138"/>
  <c r="A33" i="138"/>
  <c r="A33" i="137"/>
  <c r="A23" i="137"/>
  <c r="A23" i="136"/>
  <c r="A33" i="136"/>
  <c r="A23" i="135"/>
  <c r="A33" i="135"/>
  <c r="A33" i="133"/>
  <c r="A23" i="133"/>
  <c r="A34" i="144" l="1"/>
  <c r="A24" i="144"/>
  <c r="A34" i="143"/>
  <c r="A24" i="143"/>
  <c r="A34" i="142"/>
  <c r="A24" i="142"/>
  <c r="A34" i="141"/>
  <c r="A24" i="141"/>
  <c r="A34" i="140"/>
  <c r="A24" i="140"/>
  <c r="A34" i="139"/>
  <c r="A24" i="139"/>
  <c r="A34" i="138"/>
  <c r="A24" i="138"/>
  <c r="A34" i="137"/>
  <c r="A24" i="137"/>
  <c r="A34" i="136"/>
  <c r="A24" i="136"/>
  <c r="A34" i="135"/>
  <c r="A24" i="135"/>
  <c r="A34" i="133"/>
  <c r="A24" i="133"/>
  <c r="A25" i="144" l="1"/>
  <c r="A35" i="144"/>
  <c r="A25" i="143"/>
  <c r="A35" i="143"/>
  <c r="A25" i="142"/>
  <c r="A35" i="142"/>
  <c r="A25" i="141"/>
  <c r="A35" i="141"/>
  <c r="A25" i="140"/>
  <c r="A35" i="140"/>
  <c r="A25" i="139"/>
  <c r="A35" i="139"/>
  <c r="A35" i="138"/>
  <c r="A25" i="138"/>
  <c r="A25" i="137"/>
  <c r="A35" i="137"/>
  <c r="A25" i="136"/>
  <c r="A35" i="136"/>
  <c r="A35" i="135"/>
  <c r="A25" i="135"/>
  <c r="A25" i="133"/>
  <c r="A35" i="133"/>
  <c r="A26" i="144" l="1"/>
  <c r="A37" i="144" s="1"/>
  <c r="A36" i="144"/>
  <c r="A26" i="143"/>
  <c r="A37" i="143" s="1"/>
  <c r="A36" i="143"/>
  <c r="A26" i="142"/>
  <c r="A37" i="142" s="1"/>
  <c r="A36" i="142"/>
  <c r="A26" i="141"/>
  <c r="A37" i="141" s="1"/>
  <c r="A36" i="141"/>
  <c r="A26" i="140"/>
  <c r="A37" i="140" s="1"/>
  <c r="A36" i="140"/>
  <c r="A26" i="139"/>
  <c r="A37" i="139" s="1"/>
  <c r="A36" i="139"/>
  <c r="A26" i="138"/>
  <c r="A37" i="138" s="1"/>
  <c r="A36" i="138"/>
  <c r="A26" i="137"/>
  <c r="A37" i="137" s="1"/>
  <c r="A36" i="137"/>
  <c r="A26" i="136"/>
  <c r="A37" i="136" s="1"/>
  <c r="A36" i="136"/>
  <c r="A26" i="135"/>
  <c r="A37" i="135" s="1"/>
  <c r="A36" i="135"/>
  <c r="A26" i="133"/>
  <c r="A37" i="133" s="1"/>
  <c r="A36" i="133"/>
  <c r="AB11" i="95" l="1"/>
  <c r="AB10" i="95"/>
  <c r="AB9" i="95"/>
  <c r="AB8" i="95"/>
  <c r="B47" i="147"/>
  <c r="B46" i="147"/>
  <c r="B45" i="147"/>
  <c r="L44" i="147"/>
  <c r="B44" i="147"/>
  <c r="L43" i="147"/>
  <c r="G43" i="147"/>
  <c r="B43" i="147"/>
  <c r="L42" i="147"/>
  <c r="G42" i="147"/>
  <c r="B42" i="147"/>
  <c r="L41" i="147"/>
  <c r="G41" i="147"/>
  <c r="B41" i="147"/>
  <c r="L40" i="147"/>
  <c r="G40" i="147"/>
  <c r="B40" i="147"/>
  <c r="L39" i="147"/>
  <c r="G39" i="147"/>
  <c r="B39" i="147"/>
  <c r="L38" i="147"/>
  <c r="G38" i="147"/>
  <c r="B38" i="147"/>
  <c r="L37" i="147"/>
  <c r="G37" i="147"/>
  <c r="B37" i="147"/>
  <c r="L36" i="147"/>
  <c r="G36" i="147"/>
  <c r="B36" i="147"/>
  <c r="L35" i="147"/>
  <c r="G35" i="147"/>
  <c r="B35" i="147"/>
  <c r="L34" i="147"/>
  <c r="G34" i="147"/>
  <c r="B34" i="147"/>
  <c r="L33" i="147"/>
  <c r="G33" i="147"/>
  <c r="B33" i="147"/>
  <c r="L32" i="147"/>
  <c r="G32" i="147"/>
  <c r="B32" i="147"/>
  <c r="L31" i="147"/>
  <c r="G31" i="147"/>
  <c r="B31" i="147"/>
  <c r="L30" i="147"/>
  <c r="G30" i="147"/>
  <c r="B30" i="147"/>
  <c r="L29" i="147"/>
  <c r="G29" i="147"/>
  <c r="B29" i="147"/>
  <c r="L28" i="147"/>
  <c r="G28" i="147"/>
  <c r="B28" i="147"/>
  <c r="L27" i="147"/>
  <c r="G27" i="147"/>
  <c r="B27" i="147"/>
  <c r="L26" i="147"/>
  <c r="G26" i="147"/>
  <c r="B26" i="147"/>
  <c r="L25" i="147"/>
  <c r="G25" i="147"/>
  <c r="B25" i="147"/>
  <c r="L24" i="147"/>
  <c r="G24" i="147"/>
  <c r="B24" i="147"/>
  <c r="L23" i="147"/>
  <c r="G23" i="147"/>
  <c r="B23" i="147"/>
  <c r="L22" i="147"/>
  <c r="G22" i="147"/>
  <c r="B22" i="147"/>
  <c r="L21" i="147"/>
  <c r="G21" i="147"/>
  <c r="B21" i="147"/>
  <c r="L20" i="147"/>
  <c r="G20" i="147"/>
  <c r="B20" i="147"/>
  <c r="L19" i="147"/>
  <c r="G19" i="147"/>
  <c r="B19" i="147"/>
  <c r="L18" i="147"/>
  <c r="G18" i="147"/>
  <c r="B18" i="147"/>
  <c r="L17" i="147"/>
  <c r="G17" i="147"/>
  <c r="B17" i="147"/>
  <c r="L16" i="147"/>
  <c r="G16" i="147"/>
  <c r="B16" i="147"/>
  <c r="L15" i="147"/>
  <c r="G15" i="147"/>
  <c r="B15" i="147"/>
  <c r="L14" i="147"/>
  <c r="G14" i="147"/>
  <c r="B14" i="147"/>
  <c r="L13" i="147"/>
  <c r="G13" i="147"/>
  <c r="B13" i="147"/>
  <c r="L12" i="147"/>
  <c r="G12" i="147"/>
  <c r="B12" i="147"/>
  <c r="L11" i="147"/>
  <c r="G11" i="147"/>
  <c r="B11" i="147"/>
  <c r="L10" i="147"/>
  <c r="G10" i="147"/>
  <c r="B10" i="147"/>
  <c r="L9" i="147"/>
  <c r="G9" i="147"/>
  <c r="B9" i="147"/>
  <c r="L8" i="147"/>
  <c r="G8" i="147"/>
  <c r="B8" i="147"/>
  <c r="L7" i="147"/>
  <c r="G7" i="147"/>
  <c r="B7" i="147"/>
  <c r="L6" i="147"/>
  <c r="G6" i="147"/>
  <c r="B6" i="147"/>
  <c r="Q5" i="147"/>
  <c r="L5" i="147"/>
  <c r="G5" i="147"/>
  <c r="B5" i="147"/>
  <c r="AB36" i="144"/>
  <c r="AC36" i="144" s="1"/>
  <c r="AE36" i="144" s="1"/>
  <c r="AG36" i="144" s="1"/>
  <c r="AI36" i="144" s="1"/>
  <c r="AJ36" i="144" s="1"/>
  <c r="AB28" i="144"/>
  <c r="AC28" i="144" s="1"/>
  <c r="AE28" i="144" s="1"/>
  <c r="AG28" i="144" s="1"/>
  <c r="AI28" i="144" s="1"/>
  <c r="AJ28" i="144" s="1"/>
  <c r="Y11" i="95"/>
  <c r="Y10" i="95"/>
  <c r="Y9" i="95"/>
  <c r="AC28" i="139" l="1"/>
  <c r="AC32" i="140"/>
  <c r="AC12" i="140"/>
  <c r="AC20" i="139"/>
  <c r="AC28" i="140"/>
  <c r="AC27" i="133"/>
  <c r="AC24" i="142"/>
  <c r="AC24" i="136"/>
  <c r="AC18" i="142"/>
  <c r="AC37" i="143"/>
  <c r="AC30" i="139"/>
  <c r="AC35" i="139"/>
  <c r="AC21" i="136"/>
  <c r="AC36" i="140"/>
  <c r="AC29" i="135"/>
  <c r="AC24" i="143"/>
  <c r="AC17" i="140"/>
  <c r="AC21" i="137"/>
  <c r="AC21" i="143"/>
  <c r="AC9" i="136"/>
  <c r="AC8" i="141"/>
  <c r="AC19" i="140"/>
  <c r="AC17" i="139"/>
  <c r="AC35" i="137"/>
  <c r="AC18" i="136"/>
  <c r="AC33" i="136"/>
  <c r="AC33" i="135"/>
  <c r="AC8" i="135"/>
  <c r="AC17" i="141"/>
  <c r="AC24" i="135"/>
  <c r="AC24" i="140"/>
  <c r="AC34" i="142"/>
  <c r="AC34" i="136"/>
  <c r="AC34" i="138"/>
  <c r="AC29" i="141"/>
  <c r="AC20" i="143"/>
  <c r="AC34" i="135"/>
  <c r="AC22" i="140"/>
  <c r="AC26" i="136"/>
  <c r="AC16" i="142"/>
  <c r="AC18" i="138"/>
  <c r="AC14" i="135"/>
  <c r="AC19" i="136"/>
  <c r="AC12" i="133"/>
  <c r="AC23" i="138"/>
  <c r="AC16" i="141"/>
  <c r="AC19" i="138"/>
  <c r="AC27" i="141"/>
  <c r="AC19" i="135"/>
  <c r="AC23" i="137"/>
  <c r="AC19" i="141"/>
  <c r="AC23" i="143"/>
  <c r="AC17" i="143"/>
  <c r="AC27" i="142"/>
  <c r="AC25" i="142"/>
  <c r="AC12" i="141"/>
  <c r="AC21" i="140"/>
  <c r="AC8" i="137"/>
  <c r="AC24" i="137"/>
  <c r="AC19" i="137"/>
  <c r="AC11" i="135"/>
  <c r="AC31" i="135"/>
  <c r="AC32" i="133"/>
  <c r="AC9" i="133"/>
  <c r="AC16" i="140"/>
  <c r="AC9" i="141"/>
  <c r="AC30" i="142"/>
  <c r="AC18" i="135"/>
  <c r="AC12" i="138"/>
  <c r="AC26" i="135"/>
  <c r="AC36" i="143"/>
  <c r="AC12" i="142"/>
  <c r="AC28" i="137"/>
  <c r="AC23" i="140"/>
  <c r="AC26" i="142"/>
  <c r="AC28" i="135"/>
  <c r="AC14" i="142"/>
  <c r="AC23" i="133"/>
  <c r="AC35" i="138"/>
  <c r="AC32" i="143"/>
  <c r="AC29" i="137"/>
  <c r="AC35" i="141"/>
  <c r="AC29" i="143"/>
  <c r="AC9" i="138"/>
  <c r="AC8" i="142"/>
  <c r="AC23" i="141"/>
  <c r="AC25" i="140"/>
  <c r="AC8" i="140"/>
  <c r="AC36" i="133"/>
  <c r="AC21" i="141"/>
  <c r="AC28" i="138"/>
  <c r="AC12" i="139"/>
  <c r="AC20" i="136"/>
  <c r="AC22" i="135"/>
  <c r="AC30" i="138"/>
  <c r="AC30" i="135"/>
  <c r="AC23" i="142"/>
  <c r="AC14" i="138"/>
  <c r="AC18" i="143"/>
  <c r="AC26" i="140"/>
  <c r="AC22" i="138"/>
  <c r="AC20" i="142"/>
  <c r="AC9" i="137"/>
  <c r="AC16" i="136"/>
  <c r="AC33" i="141"/>
  <c r="AC19" i="143"/>
  <c r="AC23" i="136"/>
  <c r="AC37" i="137"/>
  <c r="AC36" i="139"/>
  <c r="AC27" i="143"/>
  <c r="AC31" i="143"/>
  <c r="AC37" i="142"/>
  <c r="AC9" i="142"/>
  <c r="AC28" i="141"/>
  <c r="AC37" i="140"/>
  <c r="AC35" i="140"/>
  <c r="AC21" i="138"/>
  <c r="AC25" i="138"/>
  <c r="AC12" i="137"/>
  <c r="AC27" i="137"/>
  <c r="AC22" i="136"/>
  <c r="AC25" i="141"/>
  <c r="AC17" i="133"/>
  <c r="AC36" i="142"/>
  <c r="AC20" i="140"/>
  <c r="AC35" i="136"/>
  <c r="AC30" i="140"/>
  <c r="AC16" i="139"/>
  <c r="AC18" i="140"/>
  <c r="AC17" i="136"/>
  <c r="AC28" i="142"/>
  <c r="AC19" i="133"/>
  <c r="AC14" i="139"/>
  <c r="AC34" i="143"/>
  <c r="AC33" i="133"/>
  <c r="AC32" i="138"/>
  <c r="AC22" i="143"/>
  <c r="AC21" i="139"/>
  <c r="AC35" i="143"/>
  <c r="AC29" i="142"/>
  <c r="AC35" i="142"/>
  <c r="AC31" i="141"/>
  <c r="AC27" i="140"/>
  <c r="AC27" i="139"/>
  <c r="AC31" i="139"/>
  <c r="AC16" i="137"/>
  <c r="AC25" i="136"/>
  <c r="AC32" i="139"/>
  <c r="AC36" i="138"/>
  <c r="AC26" i="143"/>
  <c r="AC34" i="140"/>
  <c r="AC30" i="143"/>
  <c r="AC30" i="136"/>
  <c r="AC9" i="135"/>
  <c r="AC11" i="136"/>
  <c r="AC16" i="143"/>
  <c r="AC12" i="143"/>
  <c r="AC31" i="142"/>
  <c r="AC33" i="140"/>
  <c r="AC27" i="138"/>
  <c r="AC30" i="133"/>
  <c r="AC14" i="133"/>
  <c r="AC28" i="136"/>
  <c r="AC12" i="135"/>
  <c r="AC37" i="136"/>
  <c r="AC35" i="135"/>
  <c r="AC8" i="136"/>
  <c r="AC12" i="136"/>
  <c r="AC37" i="139"/>
  <c r="AC24" i="139"/>
  <c r="AC36" i="137"/>
  <c r="AC20" i="138"/>
  <c r="AC25" i="135"/>
  <c r="AC28" i="133"/>
  <c r="AC24" i="138"/>
  <c r="AC23" i="135"/>
  <c r="AC36" i="135"/>
  <c r="AC24" i="141"/>
  <c r="AC29" i="133"/>
  <c r="AC20" i="135"/>
  <c r="AC22" i="139"/>
  <c r="AC29" i="136"/>
  <c r="AC33" i="143"/>
  <c r="AC36" i="141"/>
  <c r="AC33" i="138"/>
  <c r="AC32" i="137"/>
  <c r="AC17" i="135"/>
  <c r="AC35" i="133"/>
  <c r="AC24" i="133"/>
  <c r="AC20" i="137"/>
  <c r="AC34" i="133"/>
  <c r="AC29" i="140"/>
  <c r="AC37" i="141"/>
  <c r="AC33" i="137"/>
  <c r="AC21" i="135"/>
  <c r="AC18" i="133"/>
  <c r="AC32" i="136"/>
  <c r="AC26" i="138"/>
  <c r="AC16" i="135"/>
  <c r="AC26" i="139"/>
  <c r="AC19" i="139"/>
  <c r="AC18" i="139"/>
  <c r="AC17" i="142"/>
  <c r="AC23" i="139"/>
  <c r="AC29" i="138"/>
  <c r="AC36" i="136"/>
  <c r="AC11" i="139"/>
  <c r="AC37" i="138"/>
  <c r="AC27" i="136"/>
  <c r="AC37" i="135"/>
  <c r="AC21" i="133"/>
  <c r="AC32" i="135"/>
  <c r="AC32" i="141"/>
  <c r="AC8" i="133"/>
  <c r="AC25" i="143"/>
  <c r="AC11" i="140"/>
  <c r="AC33" i="139"/>
  <c r="AC20" i="133"/>
  <c r="AC21" i="142"/>
  <c r="AC20" i="141"/>
  <c r="AC16" i="138"/>
  <c r="AC22" i="142"/>
  <c r="AC25" i="139"/>
  <c r="AC34" i="139"/>
  <c r="AC28" i="143"/>
  <c r="AC31" i="133"/>
  <c r="AC29" i="139"/>
  <c r="AC31" i="137"/>
  <c r="AC19" i="142"/>
  <c r="AC17" i="137"/>
  <c r="AC27" i="135"/>
  <c r="AC37" i="133"/>
  <c r="AC25" i="133"/>
  <c r="AC31" i="140"/>
  <c r="AC32" i="142"/>
  <c r="AC16" i="133"/>
  <c r="AC14" i="143"/>
  <c r="AC33" i="142"/>
  <c r="AC11" i="143"/>
  <c r="AC11" i="142"/>
  <c r="AC9" i="139"/>
  <c r="AC14" i="136"/>
  <c r="AC22" i="133"/>
  <c r="AC26" i="133"/>
  <c r="AC25" i="137"/>
  <c r="AC31" i="136"/>
  <c r="AC8" i="139"/>
  <c r="AC17" i="138"/>
  <c r="AC31" i="138"/>
  <c r="AC26" i="137"/>
  <c r="AC30" i="141"/>
  <c r="AC18" i="137"/>
  <c r="AC26" i="141"/>
  <c r="AC11" i="138"/>
  <c r="AC8" i="143"/>
  <c r="AC18" i="141"/>
  <c r="AC14" i="140"/>
  <c r="AC11" i="133"/>
  <c r="AC8" i="138"/>
  <c r="AC34" i="137"/>
  <c r="AC9" i="143"/>
  <c r="AC11" i="141"/>
  <c r="AC9" i="140"/>
  <c r="AC30" i="137"/>
  <c r="AC14" i="137"/>
  <c r="AC22" i="137"/>
  <c r="AC22" i="141"/>
  <c r="AC11" i="137"/>
  <c r="AC34" i="141"/>
  <c r="AC14" i="141"/>
  <c r="AC13" i="141"/>
  <c r="AC13" i="137"/>
  <c r="AC15" i="139"/>
  <c r="AC10" i="143"/>
  <c r="AC15" i="143"/>
  <c r="AC13" i="133"/>
  <c r="AC13" i="138"/>
  <c r="AC13" i="142"/>
  <c r="AC15" i="142"/>
  <c r="AC13" i="135"/>
  <c r="AC15" i="138"/>
  <c r="AC15" i="141"/>
  <c r="AC15" i="135"/>
  <c r="AC15" i="133"/>
  <c r="AC10" i="140"/>
  <c r="AC10" i="139"/>
  <c r="AC13" i="143"/>
  <c r="AC13" i="136"/>
  <c r="AC10" i="135"/>
  <c r="AC15" i="140"/>
  <c r="AC10" i="133"/>
  <c r="AC15" i="136"/>
  <c r="AC13" i="139"/>
  <c r="AC10" i="137"/>
  <c r="AC10" i="142"/>
  <c r="AC10" i="138"/>
  <c r="AC10" i="136"/>
  <c r="AC13" i="140"/>
  <c r="AC10" i="141"/>
  <c r="AC15" i="137"/>
  <c r="AB13" i="144"/>
  <c r="AC13" i="144" s="1"/>
  <c r="AE13" i="144" s="1"/>
  <c r="AG13" i="144" s="1"/>
  <c r="AI13" i="144" s="1"/>
  <c r="AJ13" i="144" s="1"/>
  <c r="AB20" i="144"/>
  <c r="AC20" i="144" s="1"/>
  <c r="AE20" i="144" s="1"/>
  <c r="AG20" i="144" s="1"/>
  <c r="AI20" i="144" s="1"/>
  <c r="AJ20" i="144" s="1"/>
  <c r="AB21" i="144"/>
  <c r="AB23" i="144"/>
  <c r="AC23" i="144" s="1"/>
  <c r="AE23" i="144" s="1"/>
  <c r="AG23" i="144" s="1"/>
  <c r="AI23" i="144" s="1"/>
  <c r="AJ23" i="144" s="1"/>
  <c r="AB27" i="144"/>
  <c r="AA10" i="95"/>
  <c r="AB12" i="144"/>
  <c r="AC12" i="144" s="1"/>
  <c r="AE12" i="144" s="1"/>
  <c r="AG12" i="144" s="1"/>
  <c r="AI12" i="144" s="1"/>
  <c r="AJ12" i="144" s="1"/>
  <c r="AB14" i="144"/>
  <c r="AC14" i="144" s="1"/>
  <c r="AE14" i="144" s="1"/>
  <c r="AG14" i="144" s="1"/>
  <c r="AI14" i="144" s="1"/>
  <c r="AJ14" i="144" s="1"/>
  <c r="AB16" i="144"/>
  <c r="AC16" i="144" s="1"/>
  <c r="AE16" i="144" s="1"/>
  <c r="AG16" i="144" s="1"/>
  <c r="AI16" i="144" s="1"/>
  <c r="AJ16" i="144" s="1"/>
  <c r="AB19" i="144"/>
  <c r="AC19" i="144" s="1"/>
  <c r="AE19" i="144" s="1"/>
  <c r="AG19" i="144" s="1"/>
  <c r="AI19" i="144" s="1"/>
  <c r="AJ19" i="144" s="1"/>
  <c r="AA9" i="95"/>
  <c r="AA11" i="95"/>
  <c r="AC8" i="95"/>
  <c r="Z15" i="95"/>
  <c r="Y15" i="95"/>
  <c r="AA15" i="95" l="1"/>
  <c r="AD30" i="137"/>
  <c r="AE30" i="137"/>
  <c r="AF30" i="137"/>
  <c r="AF26" i="139"/>
  <c r="AE26" i="139"/>
  <c r="AD26" i="139"/>
  <c r="AD12" i="142"/>
  <c r="AF12" i="142"/>
  <c r="AE12" i="142"/>
  <c r="AD13" i="137"/>
  <c r="AF13" i="137"/>
  <c r="AE13" i="137"/>
  <c r="AD34" i="139"/>
  <c r="AF34" i="139"/>
  <c r="AE34" i="139"/>
  <c r="AE36" i="141"/>
  <c r="AF36" i="141"/>
  <c r="AD36" i="141"/>
  <c r="AF30" i="143"/>
  <c r="AE30" i="143"/>
  <c r="AD30" i="143"/>
  <c r="AF30" i="135"/>
  <c r="AD30" i="135"/>
  <c r="AE30" i="135"/>
  <c r="AD15" i="142"/>
  <c r="AF15" i="142"/>
  <c r="AE15" i="142"/>
  <c r="AF8" i="139"/>
  <c r="AE8" i="139"/>
  <c r="AD8" i="139"/>
  <c r="AD16" i="135"/>
  <c r="AE16" i="135"/>
  <c r="AF16" i="135"/>
  <c r="AD33" i="140"/>
  <c r="AF33" i="140"/>
  <c r="AE33" i="140"/>
  <c r="AF31" i="143"/>
  <c r="AD31" i="143"/>
  <c r="AE31" i="143"/>
  <c r="AD14" i="141"/>
  <c r="AF14" i="141"/>
  <c r="AE14" i="141"/>
  <c r="AD17" i="137"/>
  <c r="AE17" i="137"/>
  <c r="AF17" i="137"/>
  <c r="AF26" i="138"/>
  <c r="AD26" i="138"/>
  <c r="AE26" i="138"/>
  <c r="AD35" i="135"/>
  <c r="AF35" i="135"/>
  <c r="AE35" i="135"/>
  <c r="AF34" i="143"/>
  <c r="AD34" i="143"/>
  <c r="AE34" i="143"/>
  <c r="AE27" i="143"/>
  <c r="AF27" i="143"/>
  <c r="AD27" i="143"/>
  <c r="AD31" i="135"/>
  <c r="AE31" i="135"/>
  <c r="AF31" i="135"/>
  <c r="AF22" i="140"/>
  <c r="AD22" i="140"/>
  <c r="AE22" i="140"/>
  <c r="AF27" i="133"/>
  <c r="AD27" i="133"/>
  <c r="AE27" i="133"/>
  <c r="AF13" i="139"/>
  <c r="AD13" i="139"/>
  <c r="AE13" i="139"/>
  <c r="AF10" i="140"/>
  <c r="AD10" i="140"/>
  <c r="AE10" i="140"/>
  <c r="AD13" i="138"/>
  <c r="AE13" i="138"/>
  <c r="AF13" i="138"/>
  <c r="AD34" i="141"/>
  <c r="AE34" i="141"/>
  <c r="AF34" i="141"/>
  <c r="AF9" i="143"/>
  <c r="AE9" i="143"/>
  <c r="AD9" i="143"/>
  <c r="AF26" i="141"/>
  <c r="AE26" i="141"/>
  <c r="AD26" i="141"/>
  <c r="AD25" i="137"/>
  <c r="AF25" i="137"/>
  <c r="AE25" i="137"/>
  <c r="AE14" i="143"/>
  <c r="AD14" i="143"/>
  <c r="AF14" i="143"/>
  <c r="AD19" i="142"/>
  <c r="AF19" i="142"/>
  <c r="AE19" i="142"/>
  <c r="AF16" i="138"/>
  <c r="AE16" i="138"/>
  <c r="AD16" i="138"/>
  <c r="AE32" i="141"/>
  <c r="AD32" i="141"/>
  <c r="AF32" i="141"/>
  <c r="AD29" i="138"/>
  <c r="AF29" i="138"/>
  <c r="AE29" i="138"/>
  <c r="AD32" i="136"/>
  <c r="AF32" i="136"/>
  <c r="AE32" i="136"/>
  <c r="AD24" i="133"/>
  <c r="AF24" i="133"/>
  <c r="AE24" i="133"/>
  <c r="AE22" i="139"/>
  <c r="AF22" i="139"/>
  <c r="AD22" i="139"/>
  <c r="AD25" i="135"/>
  <c r="AF25" i="135"/>
  <c r="AE25" i="135"/>
  <c r="AD37" i="136"/>
  <c r="AF37" i="136"/>
  <c r="AE37" i="136"/>
  <c r="AD12" i="143"/>
  <c r="AE12" i="143"/>
  <c r="AF12" i="143"/>
  <c r="AF36" i="138"/>
  <c r="AD36" i="138"/>
  <c r="AE36" i="138"/>
  <c r="AD35" i="142"/>
  <c r="AE35" i="142"/>
  <c r="AF35" i="142"/>
  <c r="AF14" i="139"/>
  <c r="AE14" i="139"/>
  <c r="AD14" i="139"/>
  <c r="AF20" i="140"/>
  <c r="AD20" i="140"/>
  <c r="AE20" i="140"/>
  <c r="AD21" i="138"/>
  <c r="AE21" i="138"/>
  <c r="AF21" i="138"/>
  <c r="AF36" i="139"/>
  <c r="AD36" i="139"/>
  <c r="AE36" i="139"/>
  <c r="AF22" i="138"/>
  <c r="AE22" i="138"/>
  <c r="AD22" i="138"/>
  <c r="AE20" i="136"/>
  <c r="AD20" i="136"/>
  <c r="AF20" i="136"/>
  <c r="AF8" i="142"/>
  <c r="AD8" i="142"/>
  <c r="AE8" i="142"/>
  <c r="AD14" i="142"/>
  <c r="AF14" i="142"/>
  <c r="AE14" i="142"/>
  <c r="AE12" i="138"/>
  <c r="AF12" i="138"/>
  <c r="AD12" i="138"/>
  <c r="AD11" i="135"/>
  <c r="AF11" i="135"/>
  <c r="AE11" i="135"/>
  <c r="AD17" i="143"/>
  <c r="AF17" i="143"/>
  <c r="AE17" i="143"/>
  <c r="AD23" i="138"/>
  <c r="AE23" i="138"/>
  <c r="AF23" i="138"/>
  <c r="AF34" i="135"/>
  <c r="AD34" i="135"/>
  <c r="AE34" i="135"/>
  <c r="AD17" i="141"/>
  <c r="AE17" i="141"/>
  <c r="AF17" i="141"/>
  <c r="AE8" i="141"/>
  <c r="AD8" i="141"/>
  <c r="AF8" i="141"/>
  <c r="AD21" i="136"/>
  <c r="AF21" i="136"/>
  <c r="AE21" i="136"/>
  <c r="AF28" i="140"/>
  <c r="AE28" i="140"/>
  <c r="AD28" i="140"/>
  <c r="AD13" i="136"/>
  <c r="AF13" i="136"/>
  <c r="AE13" i="136"/>
  <c r="AD37" i="133"/>
  <c r="AE37" i="133"/>
  <c r="AF37" i="133"/>
  <c r="AD23" i="135"/>
  <c r="AE23" i="135"/>
  <c r="AF23" i="135"/>
  <c r="AF32" i="138"/>
  <c r="AD32" i="138"/>
  <c r="AE32" i="138"/>
  <c r="AD37" i="142"/>
  <c r="AE37" i="142"/>
  <c r="AF37" i="142"/>
  <c r="AD9" i="133"/>
  <c r="AE9" i="133"/>
  <c r="AF9" i="133"/>
  <c r="AE16" i="142"/>
  <c r="AF16" i="142"/>
  <c r="AD16" i="142"/>
  <c r="AD24" i="143"/>
  <c r="AF24" i="143"/>
  <c r="AE24" i="143"/>
  <c r="AD13" i="143"/>
  <c r="AE13" i="143"/>
  <c r="AF13" i="143"/>
  <c r="AD27" i="135"/>
  <c r="AF27" i="135"/>
  <c r="AE27" i="135"/>
  <c r="AF34" i="133"/>
  <c r="AD34" i="133"/>
  <c r="AE34" i="133"/>
  <c r="AF12" i="137"/>
  <c r="AE12" i="137"/>
  <c r="AD12" i="137"/>
  <c r="AD25" i="142"/>
  <c r="AF25" i="142"/>
  <c r="AE25" i="142"/>
  <c r="AD17" i="139"/>
  <c r="AF17" i="139"/>
  <c r="AE17" i="139"/>
  <c r="AD10" i="137"/>
  <c r="AE10" i="137"/>
  <c r="AF10" i="137"/>
  <c r="AD11" i="138"/>
  <c r="AF11" i="138"/>
  <c r="AE11" i="138"/>
  <c r="AF8" i="133"/>
  <c r="AD8" i="133"/>
  <c r="AE8" i="133"/>
  <c r="AD31" i="142"/>
  <c r="AE31" i="142"/>
  <c r="AF31" i="142"/>
  <c r="AD25" i="138"/>
  <c r="AF25" i="138"/>
  <c r="AE25" i="138"/>
  <c r="AF23" i="141"/>
  <c r="AE23" i="141"/>
  <c r="AD23" i="141"/>
  <c r="AD24" i="135"/>
  <c r="AE24" i="135"/>
  <c r="AF24" i="135"/>
  <c r="AF15" i="137"/>
  <c r="AD15" i="137"/>
  <c r="AE15" i="137"/>
  <c r="AE15" i="136"/>
  <c r="AD15" i="136"/>
  <c r="AF15" i="136"/>
  <c r="AE15" i="133"/>
  <c r="AD15" i="133"/>
  <c r="AF15" i="133"/>
  <c r="AD13" i="133"/>
  <c r="AF13" i="133"/>
  <c r="AE13" i="133"/>
  <c r="AF11" i="137"/>
  <c r="AE11" i="137"/>
  <c r="AD11" i="137"/>
  <c r="AD34" i="137"/>
  <c r="AE34" i="137"/>
  <c r="AF34" i="137"/>
  <c r="AD18" i="137"/>
  <c r="AE18" i="137"/>
  <c r="AF18" i="137"/>
  <c r="AF26" i="133"/>
  <c r="AE26" i="133"/>
  <c r="AD26" i="133"/>
  <c r="AD16" i="133"/>
  <c r="AE16" i="133"/>
  <c r="AF16" i="133"/>
  <c r="AE31" i="137"/>
  <c r="AD31" i="137"/>
  <c r="AF31" i="137"/>
  <c r="AF20" i="141"/>
  <c r="AE20" i="141"/>
  <c r="AD20" i="141"/>
  <c r="AD32" i="135"/>
  <c r="AF32" i="135"/>
  <c r="AE32" i="135"/>
  <c r="AD23" i="139"/>
  <c r="AE23" i="139"/>
  <c r="AF23" i="139"/>
  <c r="AD18" i="133"/>
  <c r="AE18" i="133"/>
  <c r="AF18" i="133"/>
  <c r="AE35" i="133"/>
  <c r="AF35" i="133"/>
  <c r="AD35" i="133"/>
  <c r="AE20" i="135"/>
  <c r="AF20" i="135"/>
  <c r="AD20" i="135"/>
  <c r="AD20" i="138"/>
  <c r="AF20" i="138"/>
  <c r="AE20" i="138"/>
  <c r="AF12" i="135"/>
  <c r="AD12" i="135"/>
  <c r="AE12" i="135"/>
  <c r="AD16" i="143"/>
  <c r="AF16" i="143"/>
  <c r="AE16" i="143"/>
  <c r="AF32" i="139"/>
  <c r="AE32" i="139"/>
  <c r="AD32" i="139"/>
  <c r="AD29" i="142"/>
  <c r="AF29" i="142"/>
  <c r="AE29" i="142"/>
  <c r="AF19" i="133"/>
  <c r="AD19" i="133"/>
  <c r="AE19" i="133"/>
  <c r="AE36" i="142"/>
  <c r="AF36" i="142"/>
  <c r="AD36" i="142"/>
  <c r="AD35" i="140"/>
  <c r="AF35" i="140"/>
  <c r="AE35" i="140"/>
  <c r="AD37" i="137"/>
  <c r="AE37" i="137"/>
  <c r="AF37" i="137"/>
  <c r="AD26" i="140"/>
  <c r="AF26" i="140"/>
  <c r="AE26" i="140"/>
  <c r="AD12" i="139"/>
  <c r="AE12" i="139"/>
  <c r="AF12" i="139"/>
  <c r="AD9" i="138"/>
  <c r="AF9" i="138"/>
  <c r="AE9" i="138"/>
  <c r="AD28" i="135"/>
  <c r="AF28" i="135"/>
  <c r="AE28" i="135"/>
  <c r="AE18" i="135"/>
  <c r="AD18" i="135"/>
  <c r="AF18" i="135"/>
  <c r="AF19" i="137"/>
  <c r="AD19" i="137"/>
  <c r="AE19" i="137"/>
  <c r="AF23" i="143"/>
  <c r="AE23" i="143"/>
  <c r="AD23" i="143"/>
  <c r="AE12" i="133"/>
  <c r="AF12" i="133"/>
  <c r="AD12" i="133"/>
  <c r="AE20" i="143"/>
  <c r="AD20" i="143"/>
  <c r="AF20" i="143"/>
  <c r="AD8" i="135"/>
  <c r="AE8" i="135"/>
  <c r="AF8" i="135"/>
  <c r="AD9" i="136"/>
  <c r="AF9" i="136"/>
  <c r="AE9" i="136"/>
  <c r="AD35" i="139"/>
  <c r="AE35" i="139"/>
  <c r="AF35" i="139"/>
  <c r="AD20" i="139"/>
  <c r="AE20" i="139"/>
  <c r="AF20" i="139"/>
  <c r="AE10" i="138"/>
  <c r="AD10" i="138"/>
  <c r="AF10" i="138"/>
  <c r="AD11" i="142"/>
  <c r="AE11" i="142"/>
  <c r="AF11" i="142"/>
  <c r="AD29" i="140"/>
  <c r="AE29" i="140"/>
  <c r="AF29" i="140"/>
  <c r="AD27" i="139"/>
  <c r="AF27" i="139"/>
  <c r="AE27" i="139"/>
  <c r="AE32" i="143"/>
  <c r="AF32" i="143"/>
  <c r="AD32" i="143"/>
  <c r="AD13" i="141"/>
  <c r="AF13" i="141"/>
  <c r="AE13" i="141"/>
  <c r="AE11" i="143"/>
  <c r="AF11" i="143"/>
  <c r="AD11" i="143"/>
  <c r="AD25" i="143"/>
  <c r="AF25" i="143"/>
  <c r="AE25" i="143"/>
  <c r="AD24" i="138"/>
  <c r="AF24" i="138"/>
  <c r="AE24" i="138"/>
  <c r="AD33" i="133"/>
  <c r="AF33" i="133"/>
  <c r="AE33" i="133"/>
  <c r="AF30" i="138"/>
  <c r="AD30" i="138"/>
  <c r="AE30" i="138"/>
  <c r="AF36" i="143"/>
  <c r="AD36" i="143"/>
  <c r="AE36" i="143"/>
  <c r="AF26" i="136"/>
  <c r="AE26" i="136"/>
  <c r="AD26" i="136"/>
  <c r="AD24" i="142"/>
  <c r="AE24" i="142"/>
  <c r="AF24" i="142"/>
  <c r="AF11" i="141"/>
  <c r="AE11" i="141"/>
  <c r="AD11" i="141"/>
  <c r="AE22" i="142"/>
  <c r="AF22" i="142"/>
  <c r="AD22" i="142"/>
  <c r="AE20" i="137"/>
  <c r="AD20" i="137"/>
  <c r="AF20" i="137"/>
  <c r="AD26" i="143"/>
  <c r="AE26" i="143"/>
  <c r="AF26" i="143"/>
  <c r="AD35" i="136"/>
  <c r="AF35" i="136"/>
  <c r="AE35" i="136"/>
  <c r="AE22" i="135"/>
  <c r="AD22" i="135"/>
  <c r="AF22" i="135"/>
  <c r="AD27" i="142"/>
  <c r="AE27" i="142"/>
  <c r="AF27" i="142"/>
  <c r="AE36" i="140"/>
  <c r="AF36" i="140"/>
  <c r="AD36" i="140"/>
  <c r="AF10" i="141"/>
  <c r="AE10" i="141"/>
  <c r="AD10" i="141"/>
  <c r="AF10" i="133"/>
  <c r="AD10" i="133"/>
  <c r="AE10" i="133"/>
  <c r="AD15" i="135"/>
  <c r="AF15" i="135"/>
  <c r="AE15" i="135"/>
  <c r="AF15" i="143"/>
  <c r="AD15" i="143"/>
  <c r="AE15" i="143"/>
  <c r="AF22" i="141"/>
  <c r="AE22" i="141"/>
  <c r="AD22" i="141"/>
  <c r="AE8" i="138"/>
  <c r="AD8" i="138"/>
  <c r="AF8" i="138"/>
  <c r="AD30" i="141"/>
  <c r="AE30" i="141"/>
  <c r="AF30" i="141"/>
  <c r="AF22" i="133"/>
  <c r="AD22" i="133"/>
  <c r="AE22" i="133"/>
  <c r="AE32" i="142"/>
  <c r="AD32" i="142"/>
  <c r="AF32" i="142"/>
  <c r="AD29" i="139"/>
  <c r="AE29" i="139"/>
  <c r="AF29" i="139"/>
  <c r="AD21" i="142"/>
  <c r="AE21" i="142"/>
  <c r="AF21" i="142"/>
  <c r="AD21" i="133"/>
  <c r="AF21" i="133"/>
  <c r="AE21" i="133"/>
  <c r="AD17" i="142"/>
  <c r="AE17" i="142"/>
  <c r="AF17" i="142"/>
  <c r="AD21" i="135"/>
  <c r="AE21" i="135"/>
  <c r="AF21" i="135"/>
  <c r="AD17" i="135"/>
  <c r="AE17" i="135"/>
  <c r="AF17" i="135"/>
  <c r="AD29" i="133"/>
  <c r="AF29" i="133"/>
  <c r="AE29" i="133"/>
  <c r="AE36" i="137"/>
  <c r="AD36" i="137"/>
  <c r="AF36" i="137"/>
  <c r="AD28" i="136"/>
  <c r="AF28" i="136"/>
  <c r="AE28" i="136"/>
  <c r="AF11" i="136"/>
  <c r="AD11" i="136"/>
  <c r="AE11" i="136"/>
  <c r="AD25" i="136"/>
  <c r="AE25" i="136"/>
  <c r="AF25" i="136"/>
  <c r="AE35" i="143"/>
  <c r="AF35" i="143"/>
  <c r="AD35" i="143"/>
  <c r="AD28" i="142"/>
  <c r="AF28" i="142"/>
  <c r="AE28" i="142"/>
  <c r="AD17" i="133"/>
  <c r="AE17" i="133"/>
  <c r="AF17" i="133"/>
  <c r="AD37" i="140"/>
  <c r="AE37" i="140"/>
  <c r="AF37" i="140"/>
  <c r="AF23" i="136"/>
  <c r="AE23" i="136"/>
  <c r="AD23" i="136"/>
  <c r="AF18" i="143"/>
  <c r="AD18" i="143"/>
  <c r="AE18" i="143"/>
  <c r="AD28" i="138"/>
  <c r="AE28" i="138"/>
  <c r="AF28" i="138"/>
  <c r="AD29" i="143"/>
  <c r="AF29" i="143"/>
  <c r="AE29" i="143"/>
  <c r="AF26" i="142"/>
  <c r="AD26" i="142"/>
  <c r="AE26" i="142"/>
  <c r="AF30" i="142"/>
  <c r="AD30" i="142"/>
  <c r="AE30" i="142"/>
  <c r="AF24" i="137"/>
  <c r="AD24" i="137"/>
  <c r="AE24" i="137"/>
  <c r="AF19" i="141"/>
  <c r="AD19" i="141"/>
  <c r="AE19" i="141"/>
  <c r="AF19" i="136"/>
  <c r="AE19" i="136"/>
  <c r="AD19" i="136"/>
  <c r="AD29" i="141"/>
  <c r="AF29" i="141"/>
  <c r="AE29" i="141"/>
  <c r="AD33" i="135"/>
  <c r="AF33" i="135"/>
  <c r="AE33" i="135"/>
  <c r="AD21" i="143"/>
  <c r="AE21" i="143"/>
  <c r="AF21" i="143"/>
  <c r="AE30" i="139"/>
  <c r="AD30" i="139"/>
  <c r="AF30" i="139"/>
  <c r="AF12" i="140"/>
  <c r="AE12" i="140"/>
  <c r="AD12" i="140"/>
  <c r="AD13" i="135"/>
  <c r="AE13" i="135"/>
  <c r="AF13" i="135"/>
  <c r="AD17" i="138"/>
  <c r="AF17" i="138"/>
  <c r="AE17" i="138"/>
  <c r="AD37" i="138"/>
  <c r="AF37" i="138"/>
  <c r="AE37" i="138"/>
  <c r="AD27" i="138"/>
  <c r="AE27" i="138"/>
  <c r="AF27" i="138"/>
  <c r="AF27" i="137"/>
  <c r="AD27" i="137"/>
  <c r="AE27" i="137"/>
  <c r="AE8" i="140"/>
  <c r="AD8" i="140"/>
  <c r="AF8" i="140"/>
  <c r="AF27" i="141"/>
  <c r="AE27" i="141"/>
  <c r="AD27" i="141"/>
  <c r="AE34" i="142"/>
  <c r="AD34" i="142"/>
  <c r="AF34" i="142"/>
  <c r="AF24" i="136"/>
  <c r="AD24" i="136"/>
  <c r="AE24" i="136"/>
  <c r="AE10" i="142"/>
  <c r="AD10" i="142"/>
  <c r="AF10" i="142"/>
  <c r="AF8" i="143"/>
  <c r="AE8" i="143"/>
  <c r="AD8" i="143"/>
  <c r="AD11" i="139"/>
  <c r="AF11" i="139"/>
  <c r="AE11" i="139"/>
  <c r="AE8" i="136"/>
  <c r="AF8" i="136"/>
  <c r="AD8" i="136"/>
  <c r="AD27" i="140"/>
  <c r="AF27" i="140"/>
  <c r="AE27" i="140"/>
  <c r="AD9" i="137"/>
  <c r="AF9" i="137"/>
  <c r="AE9" i="137"/>
  <c r="AE32" i="133"/>
  <c r="AD32" i="133"/>
  <c r="AF32" i="133"/>
  <c r="AE24" i="140"/>
  <c r="AD24" i="140"/>
  <c r="AF24" i="140"/>
  <c r="AD13" i="142"/>
  <c r="AE13" i="142"/>
  <c r="AF13" i="142"/>
  <c r="AD31" i="136"/>
  <c r="AF31" i="136"/>
  <c r="AE31" i="136"/>
  <c r="AD36" i="136"/>
  <c r="AF36" i="136"/>
  <c r="AE36" i="136"/>
  <c r="AD28" i="133"/>
  <c r="AE28" i="133"/>
  <c r="AF28" i="133"/>
  <c r="AE31" i="141"/>
  <c r="AF31" i="141"/>
  <c r="AD31" i="141"/>
  <c r="AD20" i="142"/>
  <c r="AF20" i="142"/>
  <c r="AE20" i="142"/>
  <c r="AF26" i="135"/>
  <c r="AD26" i="135"/>
  <c r="AE26" i="135"/>
  <c r="AE16" i="141"/>
  <c r="AF16" i="141"/>
  <c r="AD16" i="141"/>
  <c r="AD19" i="140"/>
  <c r="AF19" i="140"/>
  <c r="AE19" i="140"/>
  <c r="AD13" i="140"/>
  <c r="AF13" i="140"/>
  <c r="AE13" i="140"/>
  <c r="AD15" i="140"/>
  <c r="AE15" i="140"/>
  <c r="AF15" i="140"/>
  <c r="AF15" i="141"/>
  <c r="AE15" i="141"/>
  <c r="AD15" i="141"/>
  <c r="AF10" i="143"/>
  <c r="AD10" i="143"/>
  <c r="AE10" i="143"/>
  <c r="AD22" i="137"/>
  <c r="AE22" i="137"/>
  <c r="AF22" i="137"/>
  <c r="AD11" i="133"/>
  <c r="AF11" i="133"/>
  <c r="AE11" i="133"/>
  <c r="AE26" i="137"/>
  <c r="AD26" i="137"/>
  <c r="AF26" i="137"/>
  <c r="AE14" i="136"/>
  <c r="AD14" i="136"/>
  <c r="AF14" i="136"/>
  <c r="AD31" i="140"/>
  <c r="AE31" i="140"/>
  <c r="AF31" i="140"/>
  <c r="AF31" i="133"/>
  <c r="AE31" i="133"/>
  <c r="AD31" i="133"/>
  <c r="AD20" i="133"/>
  <c r="AF20" i="133"/>
  <c r="AE20" i="133"/>
  <c r="AD37" i="135"/>
  <c r="AE37" i="135"/>
  <c r="AF37" i="135"/>
  <c r="AD18" i="139"/>
  <c r="AE18" i="139"/>
  <c r="AF18" i="139"/>
  <c r="AD33" i="137"/>
  <c r="AE33" i="137"/>
  <c r="AF33" i="137"/>
  <c r="AD32" i="137"/>
  <c r="AE32" i="137"/>
  <c r="AF32" i="137"/>
  <c r="AE24" i="141"/>
  <c r="AF24" i="141"/>
  <c r="AD24" i="141"/>
  <c r="AF24" i="139"/>
  <c r="AD24" i="139"/>
  <c r="AE24" i="139"/>
  <c r="AD14" i="133"/>
  <c r="AE14" i="133"/>
  <c r="AF14" i="133"/>
  <c r="AD9" i="135"/>
  <c r="AF9" i="135"/>
  <c r="AE9" i="135"/>
  <c r="AD16" i="137"/>
  <c r="AF16" i="137"/>
  <c r="AE16" i="137"/>
  <c r="AD21" i="139"/>
  <c r="AF21" i="139"/>
  <c r="AE21" i="139"/>
  <c r="AD17" i="136"/>
  <c r="AE17" i="136"/>
  <c r="AF17" i="136"/>
  <c r="AF25" i="141"/>
  <c r="AD25" i="141"/>
  <c r="AE25" i="141"/>
  <c r="AD28" i="141"/>
  <c r="AE28" i="141"/>
  <c r="AF28" i="141"/>
  <c r="AD19" i="143"/>
  <c r="AF19" i="143"/>
  <c r="AE19" i="143"/>
  <c r="AF14" i="138"/>
  <c r="AD14" i="138"/>
  <c r="AE14" i="138"/>
  <c r="AD21" i="141"/>
  <c r="AF21" i="141"/>
  <c r="AE21" i="141"/>
  <c r="AF35" i="141"/>
  <c r="AE35" i="141"/>
  <c r="AD35" i="141"/>
  <c r="AD23" i="140"/>
  <c r="AF23" i="140"/>
  <c r="AE23" i="140"/>
  <c r="AD9" i="141"/>
  <c r="AF9" i="141"/>
  <c r="AE9" i="141"/>
  <c r="AD8" i="137"/>
  <c r="AF8" i="137"/>
  <c r="AE8" i="137"/>
  <c r="AF23" i="137"/>
  <c r="AE23" i="137"/>
  <c r="AD23" i="137"/>
  <c r="AF14" i="135"/>
  <c r="AD14" i="135"/>
  <c r="AE14" i="135"/>
  <c r="AE34" i="138"/>
  <c r="AD34" i="138"/>
  <c r="AF34" i="138"/>
  <c r="AD33" i="136"/>
  <c r="AF33" i="136"/>
  <c r="AE33" i="136"/>
  <c r="AD21" i="137"/>
  <c r="AF21" i="137"/>
  <c r="AE21" i="137"/>
  <c r="AD37" i="143"/>
  <c r="AF37" i="143"/>
  <c r="AE37" i="143"/>
  <c r="AD32" i="140"/>
  <c r="AF32" i="140"/>
  <c r="AE32" i="140"/>
  <c r="AD18" i="141"/>
  <c r="AE18" i="141"/>
  <c r="AF18" i="141"/>
  <c r="AD11" i="140"/>
  <c r="AF11" i="140"/>
  <c r="AE11" i="140"/>
  <c r="AE12" i="136"/>
  <c r="AF12" i="136"/>
  <c r="AD12" i="136"/>
  <c r="AF16" i="139"/>
  <c r="AE16" i="139"/>
  <c r="AD16" i="139"/>
  <c r="AD16" i="136"/>
  <c r="AF16" i="136"/>
  <c r="AE16" i="136"/>
  <c r="AF12" i="141"/>
  <c r="AD12" i="141"/>
  <c r="AE12" i="141"/>
  <c r="AF35" i="137"/>
  <c r="AE35" i="137"/>
  <c r="AD35" i="137"/>
  <c r="AD9" i="140"/>
  <c r="AF9" i="140"/>
  <c r="AE9" i="140"/>
  <c r="AD25" i="139"/>
  <c r="AE25" i="139"/>
  <c r="AF25" i="139"/>
  <c r="AD33" i="143"/>
  <c r="AE33" i="143"/>
  <c r="AF33" i="143"/>
  <c r="AE34" i="140"/>
  <c r="AD34" i="140"/>
  <c r="AF34" i="140"/>
  <c r="AE30" i="140"/>
  <c r="AD30" i="140"/>
  <c r="AF30" i="140"/>
  <c r="AD25" i="140"/>
  <c r="AE25" i="140"/>
  <c r="AF25" i="140"/>
  <c r="AD35" i="138"/>
  <c r="AF35" i="138"/>
  <c r="AE35" i="138"/>
  <c r="AD19" i="138"/>
  <c r="AE19" i="138"/>
  <c r="AF19" i="138"/>
  <c r="AD29" i="135"/>
  <c r="AF29" i="135"/>
  <c r="AE29" i="135"/>
  <c r="AF10" i="139"/>
  <c r="AE10" i="139"/>
  <c r="AD10" i="139"/>
  <c r="AD33" i="142"/>
  <c r="AE33" i="142"/>
  <c r="AF33" i="142"/>
  <c r="AD29" i="136"/>
  <c r="AF29" i="136"/>
  <c r="AE29" i="136"/>
  <c r="AF23" i="133"/>
  <c r="AD23" i="133"/>
  <c r="AE23" i="133"/>
  <c r="AE10" i="136"/>
  <c r="AF10" i="136"/>
  <c r="AD10" i="136"/>
  <c r="AD10" i="135"/>
  <c r="AF10" i="135"/>
  <c r="AE10" i="135"/>
  <c r="AD15" i="138"/>
  <c r="AE15" i="138"/>
  <c r="AF15" i="138"/>
  <c r="AD15" i="139"/>
  <c r="AE15" i="139"/>
  <c r="AF15" i="139"/>
  <c r="AD14" i="137"/>
  <c r="AE14" i="137"/>
  <c r="AF14" i="137"/>
  <c r="AD14" i="140"/>
  <c r="AE14" i="140"/>
  <c r="AF14" i="140"/>
  <c r="AD31" i="138"/>
  <c r="AF31" i="138"/>
  <c r="AE31" i="138"/>
  <c r="AD9" i="139"/>
  <c r="AF9" i="139"/>
  <c r="AE9" i="139"/>
  <c r="AD25" i="133"/>
  <c r="AF25" i="133"/>
  <c r="AE25" i="133"/>
  <c r="AD28" i="143"/>
  <c r="AF28" i="143"/>
  <c r="AE28" i="143"/>
  <c r="AD33" i="139"/>
  <c r="AF33" i="139"/>
  <c r="AE33" i="139"/>
  <c r="AD27" i="136"/>
  <c r="AF27" i="136"/>
  <c r="AE27" i="136"/>
  <c r="AD19" i="139"/>
  <c r="AF19" i="139"/>
  <c r="AE19" i="139"/>
  <c r="AD37" i="141"/>
  <c r="AE37" i="141"/>
  <c r="AF37" i="141"/>
  <c r="AD33" i="138"/>
  <c r="AE33" i="138"/>
  <c r="AF33" i="138"/>
  <c r="AD36" i="135"/>
  <c r="AE36" i="135"/>
  <c r="AF36" i="135"/>
  <c r="AD37" i="139"/>
  <c r="AE37" i="139"/>
  <c r="AF37" i="139"/>
  <c r="AF30" i="133"/>
  <c r="AE30" i="133"/>
  <c r="AD30" i="133"/>
  <c r="AF30" i="136"/>
  <c r="AD30" i="136"/>
  <c r="AE30" i="136"/>
  <c r="AD31" i="139"/>
  <c r="AE31" i="139"/>
  <c r="AF31" i="139"/>
  <c r="AD22" i="143"/>
  <c r="AE22" i="143"/>
  <c r="AF22" i="143"/>
  <c r="AF18" i="140"/>
  <c r="AD18" i="140"/>
  <c r="AE18" i="140"/>
  <c r="AF22" i="136"/>
  <c r="AD22" i="136"/>
  <c r="AE22" i="136"/>
  <c r="AD9" i="142"/>
  <c r="AF9" i="142"/>
  <c r="AE9" i="142"/>
  <c r="AD33" i="141"/>
  <c r="AE33" i="141"/>
  <c r="AF33" i="141"/>
  <c r="AD23" i="142"/>
  <c r="AF23" i="142"/>
  <c r="AE23" i="142"/>
  <c r="AD36" i="133"/>
  <c r="AF36" i="133"/>
  <c r="AE36" i="133"/>
  <c r="AD29" i="137"/>
  <c r="AF29" i="137"/>
  <c r="AE29" i="137"/>
  <c r="AE28" i="137"/>
  <c r="AD28" i="137"/>
  <c r="AF28" i="137"/>
  <c r="AD16" i="140"/>
  <c r="AE16" i="140"/>
  <c r="AF16" i="140"/>
  <c r="AD21" i="140"/>
  <c r="AF21" i="140"/>
  <c r="AE21" i="140"/>
  <c r="AD19" i="135"/>
  <c r="AF19" i="135"/>
  <c r="AE19" i="135"/>
  <c r="AD18" i="138"/>
  <c r="AE18" i="138"/>
  <c r="AF18" i="138"/>
  <c r="AF34" i="136"/>
  <c r="AE34" i="136"/>
  <c r="AD34" i="136"/>
  <c r="AF18" i="136"/>
  <c r="AD18" i="136"/>
  <c r="AE18" i="136"/>
  <c r="AD17" i="140"/>
  <c r="AE17" i="140"/>
  <c r="AF17" i="140"/>
  <c r="AD18" i="142"/>
  <c r="AE18" i="142"/>
  <c r="AF18" i="142"/>
  <c r="AD28" i="139"/>
  <c r="AE28" i="139"/>
  <c r="AF28" i="139"/>
  <c r="AB37" i="144"/>
  <c r="AC11" i="95"/>
  <c r="AB11" i="144"/>
  <c r="AC11" i="144" s="1"/>
  <c r="AE11" i="144" s="1"/>
  <c r="AG11" i="144" s="1"/>
  <c r="AI11" i="144" s="1"/>
  <c r="AJ11" i="144" s="1"/>
  <c r="AB18" i="144"/>
  <c r="AC18" i="144" s="1"/>
  <c r="AE18" i="144" s="1"/>
  <c r="AG18" i="144" s="1"/>
  <c r="AI18" i="144" s="1"/>
  <c r="AJ18" i="144" s="1"/>
  <c r="AB32" i="144"/>
  <c r="AB15" i="144"/>
  <c r="AC15" i="144" s="1"/>
  <c r="AE15" i="144" s="1"/>
  <c r="AG15" i="144" s="1"/>
  <c r="AI15" i="144" s="1"/>
  <c r="AJ15" i="144" s="1"/>
  <c r="AC27" i="144"/>
  <c r="AE27" i="144" s="1"/>
  <c r="AG27" i="144" s="1"/>
  <c r="AI27" i="144" s="1"/>
  <c r="AJ27" i="144" s="1"/>
  <c r="AB26" i="144"/>
  <c r="AC26" i="144" s="1"/>
  <c r="AE26" i="144" s="1"/>
  <c r="AG26" i="144" s="1"/>
  <c r="AI26" i="144" s="1"/>
  <c r="AJ26" i="144" s="1"/>
  <c r="AC9" i="95"/>
  <c r="AB9" i="144"/>
  <c r="AB30" i="144"/>
  <c r="AB33" i="144"/>
  <c r="AB31" i="144"/>
  <c r="AC21" i="144"/>
  <c r="AE21" i="144" s="1"/>
  <c r="AG21" i="144" s="1"/>
  <c r="AI21" i="144" s="1"/>
  <c r="AJ21" i="144" s="1"/>
  <c r="AB25" i="144"/>
  <c r="AB24" i="144"/>
  <c r="AB22" i="144"/>
  <c r="AB35" i="144"/>
  <c r="AC35" i="144" s="1"/>
  <c r="AE35" i="144" s="1"/>
  <c r="AG35" i="144" s="1"/>
  <c r="AI35" i="144" s="1"/>
  <c r="AJ35" i="144" s="1"/>
  <c r="AB34" i="144"/>
  <c r="AB17" i="144"/>
  <c r="AB29" i="144"/>
  <c r="AC29" i="144" s="1"/>
  <c r="AE29" i="144" s="1"/>
  <c r="AG29" i="144" s="1"/>
  <c r="AI29" i="144" s="1"/>
  <c r="AJ29" i="144" s="1"/>
  <c r="AC10" i="95"/>
  <c r="AB10" i="144"/>
  <c r="AC25" i="144" l="1"/>
  <c r="AE25" i="144" s="1"/>
  <c r="AG25" i="144" s="1"/>
  <c r="AI25" i="144" s="1"/>
  <c r="AJ25" i="144" s="1"/>
  <c r="AC33" i="144"/>
  <c r="AE33" i="144" s="1"/>
  <c r="AG33" i="144" s="1"/>
  <c r="AI33" i="144" s="1"/>
  <c r="AJ33" i="144" s="1"/>
  <c r="AC9" i="144"/>
  <c r="AE9" i="144" s="1"/>
  <c r="AB39" i="144"/>
  <c r="AC32" i="144"/>
  <c r="AE32" i="144" s="1"/>
  <c r="AG32" i="144" s="1"/>
  <c r="AI32" i="144" s="1"/>
  <c r="AJ32" i="144" s="1"/>
  <c r="AC22" i="144"/>
  <c r="AE22" i="144" s="1"/>
  <c r="AG22" i="144" s="1"/>
  <c r="AI22" i="144" s="1"/>
  <c r="AJ22" i="144" s="1"/>
  <c r="AC30" i="144"/>
  <c r="AE30" i="144" s="1"/>
  <c r="AG30" i="144" s="1"/>
  <c r="AI30" i="144" s="1"/>
  <c r="AJ30" i="144" s="1"/>
  <c r="AC37" i="144"/>
  <c r="AE37" i="144" s="1"/>
  <c r="AG37" i="144" s="1"/>
  <c r="AI37" i="144" s="1"/>
  <c r="AJ37" i="144" s="1"/>
  <c r="AC34" i="144"/>
  <c r="AE34" i="144" s="1"/>
  <c r="AG34" i="144" s="1"/>
  <c r="AI34" i="144" s="1"/>
  <c r="AJ34" i="144" s="1"/>
  <c r="AC24" i="144"/>
  <c r="AE24" i="144" s="1"/>
  <c r="AG24" i="144" s="1"/>
  <c r="AI24" i="144" s="1"/>
  <c r="AJ24" i="144" s="1"/>
  <c r="AC31" i="144"/>
  <c r="AE31" i="144" s="1"/>
  <c r="AG31" i="144" s="1"/>
  <c r="AI31" i="144" s="1"/>
  <c r="AJ31" i="144" s="1"/>
  <c r="AC10" i="144"/>
  <c r="AE10" i="144" s="1"/>
  <c r="AG10" i="144" s="1"/>
  <c r="AI10" i="144" s="1"/>
  <c r="AJ10" i="144" s="1"/>
  <c r="AC17" i="144"/>
  <c r="AE17" i="144" s="1"/>
  <c r="AG17" i="144" s="1"/>
  <c r="AI17" i="144" s="1"/>
  <c r="AJ17" i="144" s="1"/>
  <c r="X36" i="132"/>
  <c r="AA36" i="132" s="1"/>
  <c r="W36" i="132"/>
  <c r="V36" i="132"/>
  <c r="U36" i="132"/>
  <c r="T36" i="132"/>
  <c r="S36" i="132"/>
  <c r="R36" i="132"/>
  <c r="Q36" i="132"/>
  <c r="P36" i="132" s="1"/>
  <c r="M36" i="132"/>
  <c r="O36" i="132" s="1"/>
  <c r="L36" i="132"/>
  <c r="K36" i="132"/>
  <c r="J36" i="132"/>
  <c r="I36" i="132"/>
  <c r="N36" i="132" s="1"/>
  <c r="H36" i="132"/>
  <c r="E36" i="132"/>
  <c r="D36" i="132"/>
  <c r="C36" i="132"/>
  <c r="B36" i="132"/>
  <c r="X35" i="132"/>
  <c r="AA35" i="132" s="1"/>
  <c r="W35" i="132"/>
  <c r="V35" i="132"/>
  <c r="U35" i="132"/>
  <c r="T35" i="132"/>
  <c r="S35" i="132"/>
  <c r="R35" i="132"/>
  <c r="Q35" i="132"/>
  <c r="P35" i="132" s="1"/>
  <c r="M35" i="132"/>
  <c r="O35" i="132" s="1"/>
  <c r="L35" i="132"/>
  <c r="K35" i="132"/>
  <c r="J35" i="132"/>
  <c r="I35" i="132"/>
  <c r="H35" i="132"/>
  <c r="E35" i="132"/>
  <c r="D35" i="132"/>
  <c r="C35" i="132"/>
  <c r="B35" i="132"/>
  <c r="X34" i="132"/>
  <c r="AA34" i="132" s="1"/>
  <c r="W34" i="132"/>
  <c r="V34" i="132"/>
  <c r="U34" i="132"/>
  <c r="T34" i="132"/>
  <c r="S34" i="132"/>
  <c r="R34" i="132"/>
  <c r="Q34" i="132"/>
  <c r="P34" i="132" s="1"/>
  <c r="M34" i="132"/>
  <c r="O34" i="132" s="1"/>
  <c r="L34" i="132"/>
  <c r="K34" i="132"/>
  <c r="J34" i="132"/>
  <c r="I34" i="132"/>
  <c r="N34" i="132" s="1"/>
  <c r="H34" i="132"/>
  <c r="E34" i="132"/>
  <c r="D34" i="132"/>
  <c r="C34" i="132"/>
  <c r="B34" i="132"/>
  <c r="X33" i="132"/>
  <c r="AA33" i="132" s="1"/>
  <c r="W33" i="132"/>
  <c r="V33" i="132"/>
  <c r="U33" i="132"/>
  <c r="T33" i="132"/>
  <c r="S33" i="132"/>
  <c r="R33" i="132"/>
  <c r="Q33" i="132"/>
  <c r="P33" i="132" s="1"/>
  <c r="M33" i="132"/>
  <c r="O33" i="132" s="1"/>
  <c r="L33" i="132"/>
  <c r="K33" i="132"/>
  <c r="J33" i="132"/>
  <c r="I33" i="132"/>
  <c r="H33" i="132"/>
  <c r="E33" i="132"/>
  <c r="D33" i="132"/>
  <c r="C33" i="132"/>
  <c r="B33" i="132"/>
  <c r="X32" i="132"/>
  <c r="AA32" i="132" s="1"/>
  <c r="W32" i="132"/>
  <c r="V32" i="132"/>
  <c r="U32" i="132"/>
  <c r="T32" i="132"/>
  <c r="S32" i="132"/>
  <c r="R32" i="132"/>
  <c r="Q32" i="132"/>
  <c r="P32" i="132" s="1"/>
  <c r="M32" i="132"/>
  <c r="O32" i="132" s="1"/>
  <c r="L32" i="132"/>
  <c r="K32" i="132"/>
  <c r="J32" i="132"/>
  <c r="I32" i="132"/>
  <c r="N32" i="132" s="1"/>
  <c r="H32" i="132"/>
  <c r="E32" i="132"/>
  <c r="D32" i="132"/>
  <c r="C32" i="132"/>
  <c r="B32" i="132"/>
  <c r="X31" i="132"/>
  <c r="AA31" i="132" s="1"/>
  <c r="W31" i="132"/>
  <c r="V31" i="132"/>
  <c r="U31" i="132"/>
  <c r="T31" i="132"/>
  <c r="S31" i="132"/>
  <c r="R31" i="132"/>
  <c r="Q31" i="132"/>
  <c r="P31" i="132" s="1"/>
  <c r="M31" i="132"/>
  <c r="O31" i="132" s="1"/>
  <c r="L31" i="132"/>
  <c r="K31" i="132"/>
  <c r="J31" i="132"/>
  <c r="I31" i="132"/>
  <c r="H31" i="132"/>
  <c r="E31" i="132"/>
  <c r="D31" i="132"/>
  <c r="C31" i="132"/>
  <c r="B31" i="132"/>
  <c r="X30" i="132"/>
  <c r="AA30" i="132" s="1"/>
  <c r="W30" i="132"/>
  <c r="V30" i="132"/>
  <c r="U30" i="132"/>
  <c r="T30" i="132"/>
  <c r="S30" i="132"/>
  <c r="R30" i="132"/>
  <c r="Q30" i="132"/>
  <c r="P30" i="132" s="1"/>
  <c r="M30" i="132"/>
  <c r="O30" i="132" s="1"/>
  <c r="L30" i="132"/>
  <c r="K30" i="132"/>
  <c r="J30" i="132"/>
  <c r="I30" i="132"/>
  <c r="N30" i="132" s="1"/>
  <c r="H30" i="132"/>
  <c r="E30" i="132"/>
  <c r="D30" i="132"/>
  <c r="C30" i="132"/>
  <c r="B30" i="132"/>
  <c r="X29" i="132"/>
  <c r="AA29" i="132" s="1"/>
  <c r="W29" i="132"/>
  <c r="V29" i="132"/>
  <c r="U29" i="132"/>
  <c r="T29" i="132"/>
  <c r="S29" i="132"/>
  <c r="R29" i="132"/>
  <c r="Q29" i="132"/>
  <c r="P29" i="132" s="1"/>
  <c r="M29" i="132"/>
  <c r="O29" i="132" s="1"/>
  <c r="L29" i="132"/>
  <c r="K29" i="132"/>
  <c r="J29" i="132"/>
  <c r="I29" i="132"/>
  <c r="H29" i="132"/>
  <c r="E29" i="132"/>
  <c r="D29" i="132"/>
  <c r="C29" i="132"/>
  <c r="B29" i="132"/>
  <c r="X28" i="132"/>
  <c r="AA28" i="132" s="1"/>
  <c r="W28" i="132"/>
  <c r="V28" i="132"/>
  <c r="U28" i="132"/>
  <c r="T28" i="132"/>
  <c r="S28" i="132"/>
  <c r="R28" i="132"/>
  <c r="Q28" i="132"/>
  <c r="P28" i="132" s="1"/>
  <c r="M28" i="132"/>
  <c r="O28" i="132" s="1"/>
  <c r="L28" i="132"/>
  <c r="K28" i="132"/>
  <c r="J28" i="132"/>
  <c r="I28" i="132"/>
  <c r="H28" i="132"/>
  <c r="E28" i="132"/>
  <c r="D28" i="132"/>
  <c r="C28" i="132"/>
  <c r="B28" i="132"/>
  <c r="B27" i="132"/>
  <c r="C27" i="132"/>
  <c r="D27" i="132"/>
  <c r="E27" i="132"/>
  <c r="H27" i="132"/>
  <c r="I27" i="132"/>
  <c r="J27" i="132"/>
  <c r="K27" i="132"/>
  <c r="L27" i="132"/>
  <c r="M27" i="132"/>
  <c r="O27" i="132" s="1"/>
  <c r="Q27" i="132"/>
  <c r="P27" i="132" s="1"/>
  <c r="R27" i="132"/>
  <c r="S27" i="132"/>
  <c r="T27" i="132"/>
  <c r="U27" i="132"/>
  <c r="V27" i="132"/>
  <c r="W27" i="132"/>
  <c r="X27" i="132"/>
  <c r="AA27" i="132" s="1"/>
  <c r="AC38" i="132"/>
  <c r="AJ38" i="132"/>
  <c r="AL38" i="132"/>
  <c r="P18" i="146"/>
  <c r="P17" i="146"/>
  <c r="P16" i="146"/>
  <c r="P15" i="146"/>
  <c r="P14" i="146"/>
  <c r="P13" i="146"/>
  <c r="P12" i="146"/>
  <c r="P11" i="146"/>
  <c r="P10" i="146"/>
  <c r="P9" i="146"/>
  <c r="P8" i="146"/>
  <c r="P7" i="146"/>
  <c r="P6" i="146"/>
  <c r="H18" i="146"/>
  <c r="H17" i="146"/>
  <c r="H16" i="146"/>
  <c r="H15" i="146"/>
  <c r="H14" i="146"/>
  <c r="H13" i="146"/>
  <c r="H12" i="146"/>
  <c r="H11" i="146"/>
  <c r="H10" i="146"/>
  <c r="H9" i="146"/>
  <c r="H8" i="146"/>
  <c r="H7" i="146"/>
  <c r="H6" i="146"/>
  <c r="L17" i="146"/>
  <c r="L16" i="146"/>
  <c r="L15" i="146"/>
  <c r="L14" i="146"/>
  <c r="L13" i="146"/>
  <c r="L12" i="146"/>
  <c r="L11" i="146"/>
  <c r="L10" i="146"/>
  <c r="L9" i="146"/>
  <c r="L8" i="146"/>
  <c r="L7" i="146"/>
  <c r="L6" i="146"/>
  <c r="J17" i="146"/>
  <c r="M17" i="146" s="1"/>
  <c r="J16" i="146"/>
  <c r="M16" i="146" s="1"/>
  <c r="J15" i="146"/>
  <c r="M15" i="146" s="1"/>
  <c r="J14" i="146"/>
  <c r="M14" i="146" s="1"/>
  <c r="J13" i="146"/>
  <c r="M13" i="146" s="1"/>
  <c r="J12" i="146"/>
  <c r="M12" i="146" s="1"/>
  <c r="J11" i="146"/>
  <c r="M11" i="146" s="1"/>
  <c r="J10" i="146"/>
  <c r="M10" i="146" s="1"/>
  <c r="J9" i="146"/>
  <c r="M9" i="146" s="1"/>
  <c r="J8" i="146"/>
  <c r="M8" i="146" s="1"/>
  <c r="J7" i="146"/>
  <c r="M7" i="146" s="1"/>
  <c r="J6" i="146"/>
  <c r="M6" i="146" s="1"/>
  <c r="L18" i="146"/>
  <c r="N27" i="132" l="1"/>
  <c r="AE39" i="144"/>
  <c r="AG9" i="144"/>
  <c r="AC39" i="144"/>
  <c r="AE29" i="132"/>
  <c r="AE31" i="132"/>
  <c r="AE33" i="132"/>
  <c r="AE35" i="132"/>
  <c r="N29" i="132"/>
  <c r="AE30" i="132"/>
  <c r="N33" i="132"/>
  <c r="AE34" i="132"/>
  <c r="AE28" i="132"/>
  <c r="N31" i="132"/>
  <c r="AE32" i="132"/>
  <c r="N35" i="132"/>
  <c r="AE36" i="132"/>
  <c r="AK36" i="144"/>
  <c r="AL36" i="144" s="1"/>
  <c r="Y29" i="132"/>
  <c r="Y30" i="132"/>
  <c r="Z30" i="132" s="1"/>
  <c r="AB30" i="132" s="1"/>
  <c r="AD30" i="132" s="1"/>
  <c r="AF30" i="132" s="1"/>
  <c r="AG30" i="132" s="1"/>
  <c r="Y31" i="132"/>
  <c r="Y32" i="132"/>
  <c r="Z32" i="132" s="1"/>
  <c r="AB32" i="132" s="1"/>
  <c r="AD32" i="132" s="1"/>
  <c r="Y33" i="132"/>
  <c r="Z33" i="132" s="1"/>
  <c r="AB33" i="132" s="1"/>
  <c r="AD33" i="132" s="1"/>
  <c r="Y34" i="132"/>
  <c r="Y35" i="132"/>
  <c r="Y36" i="132"/>
  <c r="Z36" i="132" s="1"/>
  <c r="AE27" i="132"/>
  <c r="N28" i="132"/>
  <c r="Y27" i="132"/>
  <c r="Z27" i="132" s="1"/>
  <c r="Y28" i="132"/>
  <c r="J18" i="146"/>
  <c r="M18" i="146" s="1"/>
  <c r="Z31" i="132" l="1"/>
  <c r="Z29" i="132"/>
  <c r="AB29" i="132" s="1"/>
  <c r="AD29" i="132" s="1"/>
  <c r="AF29" i="132" s="1"/>
  <c r="AG29" i="132" s="1"/>
  <c r="AF33" i="132"/>
  <c r="AG33" i="132" s="1"/>
  <c r="AF32" i="132"/>
  <c r="AG32" i="132" s="1"/>
  <c r="AK34" i="144"/>
  <c r="AL34" i="144" s="1"/>
  <c r="AH35" i="132"/>
  <c r="AK30" i="144"/>
  <c r="AL30" i="144" s="1"/>
  <c r="AH31" i="132"/>
  <c r="AK31" i="144"/>
  <c r="AL31" i="144" s="1"/>
  <c r="AH32" i="132"/>
  <c r="AK32" i="144"/>
  <c r="AL32" i="144" s="1"/>
  <c r="AH33" i="132"/>
  <c r="AI33" i="132" s="1"/>
  <c r="AK33" i="132" s="1"/>
  <c r="AK28" i="144"/>
  <c r="AL28" i="144" s="1"/>
  <c r="AH29" i="132"/>
  <c r="AI29" i="132" s="1"/>
  <c r="AK29" i="132" s="1"/>
  <c r="AI9" i="144"/>
  <c r="AG39" i="144"/>
  <c r="AK35" i="144"/>
  <c r="AL35" i="144" s="1"/>
  <c r="AH36" i="132"/>
  <c r="AK27" i="144"/>
  <c r="AL27" i="144" s="1"/>
  <c r="AH28" i="132"/>
  <c r="AK33" i="144"/>
  <c r="AL33" i="144" s="1"/>
  <c r="AH34" i="132"/>
  <c r="AK29" i="144"/>
  <c r="AL29" i="144" s="1"/>
  <c r="AH30" i="132"/>
  <c r="AI30" i="132" s="1"/>
  <c r="AK30" i="132" s="1"/>
  <c r="Z35" i="132"/>
  <c r="AB35" i="132" s="1"/>
  <c r="AD35" i="132" s="1"/>
  <c r="AF35" i="132" s="1"/>
  <c r="AG35" i="132" s="1"/>
  <c r="Z34" i="132"/>
  <c r="AB34" i="132" s="1"/>
  <c r="AD34" i="132" s="1"/>
  <c r="AF34" i="132" s="1"/>
  <c r="AG34" i="132" s="1"/>
  <c r="AI34" i="132" s="1"/>
  <c r="AK34" i="132" s="1"/>
  <c r="AB31" i="132"/>
  <c r="AD31" i="132" s="1"/>
  <c r="AF31" i="132" s="1"/>
  <c r="AG31" i="132" s="1"/>
  <c r="Z28" i="132"/>
  <c r="AB28" i="132" s="1"/>
  <c r="AD28" i="132" s="1"/>
  <c r="AF28" i="132" s="1"/>
  <c r="AG28" i="132" s="1"/>
  <c r="AI28" i="132" s="1"/>
  <c r="AK28" i="132" s="1"/>
  <c r="AB36" i="132"/>
  <c r="AD36" i="132" s="1"/>
  <c r="AF36" i="132" s="1"/>
  <c r="AG36" i="132" s="1"/>
  <c r="AB27" i="132"/>
  <c r="AD27" i="132" s="1"/>
  <c r="AI36" i="132" l="1"/>
  <c r="AK36" i="132" s="1"/>
  <c r="AI31" i="132"/>
  <c r="AK31" i="132" s="1"/>
  <c r="AI32" i="132"/>
  <c r="AK32" i="132" s="1"/>
  <c r="AI35" i="132"/>
  <c r="AK35" i="132" s="1"/>
  <c r="AI39" i="144"/>
  <c r="AJ9" i="144"/>
  <c r="AF27" i="132"/>
  <c r="AJ39" i="144" l="1"/>
  <c r="AG27" i="132"/>
  <c r="M21" i="132" l="1"/>
  <c r="I21" i="132"/>
  <c r="X26" i="132"/>
  <c r="AA26" i="132" s="1"/>
  <c r="W26" i="132"/>
  <c r="V26" i="132"/>
  <c r="U26" i="132"/>
  <c r="T26" i="132"/>
  <c r="S26" i="132"/>
  <c r="R26" i="132"/>
  <c r="Q26" i="132"/>
  <c r="P26" i="132" s="1"/>
  <c r="X25" i="132"/>
  <c r="AA25" i="132" s="1"/>
  <c r="W25" i="132"/>
  <c r="V25" i="132"/>
  <c r="U25" i="132"/>
  <c r="T25" i="132"/>
  <c r="S25" i="132"/>
  <c r="R25" i="132"/>
  <c r="Q25" i="132"/>
  <c r="X24" i="132"/>
  <c r="AA24" i="132" s="1"/>
  <c r="W24" i="132"/>
  <c r="V24" i="132"/>
  <c r="U24" i="132"/>
  <c r="T24" i="132"/>
  <c r="S24" i="132"/>
  <c r="R24" i="132"/>
  <c r="Q24" i="132"/>
  <c r="X23" i="132"/>
  <c r="AA23" i="132" s="1"/>
  <c r="W23" i="132"/>
  <c r="V23" i="132"/>
  <c r="U23" i="132"/>
  <c r="T23" i="132"/>
  <c r="S23" i="132"/>
  <c r="R23" i="132"/>
  <c r="Q23" i="132"/>
  <c r="X22" i="132"/>
  <c r="AA22" i="132" s="1"/>
  <c r="W22" i="132"/>
  <c r="V22" i="132"/>
  <c r="U22" i="132"/>
  <c r="T22" i="132"/>
  <c r="S22" i="132"/>
  <c r="R22" i="132"/>
  <c r="Q22" i="132"/>
  <c r="X21" i="132"/>
  <c r="AA21" i="132" s="1"/>
  <c r="W21" i="132"/>
  <c r="V21" i="132"/>
  <c r="U21" i="132"/>
  <c r="T21" i="132"/>
  <c r="S21" i="132"/>
  <c r="R21" i="132"/>
  <c r="Q21" i="132"/>
  <c r="X20" i="132"/>
  <c r="AA20" i="132" s="1"/>
  <c r="W20" i="132"/>
  <c r="V20" i="132"/>
  <c r="U20" i="132"/>
  <c r="T20" i="132"/>
  <c r="S20" i="132"/>
  <c r="R20" i="132"/>
  <c r="Q20" i="132"/>
  <c r="X19" i="132"/>
  <c r="AA19" i="132" s="1"/>
  <c r="W19" i="132"/>
  <c r="V19" i="132"/>
  <c r="U19" i="132"/>
  <c r="T19" i="132"/>
  <c r="S19" i="132"/>
  <c r="R19" i="132"/>
  <c r="Q19" i="132"/>
  <c r="X18" i="132"/>
  <c r="AA18" i="132" s="1"/>
  <c r="W18" i="132"/>
  <c r="V18" i="132"/>
  <c r="U18" i="132"/>
  <c r="T18" i="132"/>
  <c r="S18" i="132"/>
  <c r="R18" i="132"/>
  <c r="Q18" i="132"/>
  <c r="X17" i="132"/>
  <c r="AA17" i="132" s="1"/>
  <c r="W17" i="132"/>
  <c r="V17" i="132"/>
  <c r="U17" i="132"/>
  <c r="T17" i="132"/>
  <c r="S17" i="132"/>
  <c r="R17" i="132"/>
  <c r="Q17" i="132"/>
  <c r="X16" i="132"/>
  <c r="AA16" i="132" s="1"/>
  <c r="W16" i="132"/>
  <c r="V16" i="132"/>
  <c r="U16" i="132"/>
  <c r="T16" i="132"/>
  <c r="S16" i="132"/>
  <c r="R16" i="132"/>
  <c r="Q16" i="132"/>
  <c r="X15" i="132"/>
  <c r="AA15" i="132" s="1"/>
  <c r="W15" i="132"/>
  <c r="V15" i="132"/>
  <c r="U15" i="132"/>
  <c r="T15" i="132"/>
  <c r="S15" i="132"/>
  <c r="R15" i="132"/>
  <c r="Q15" i="132"/>
  <c r="X14" i="132"/>
  <c r="AA14" i="132" s="1"/>
  <c r="W14" i="132"/>
  <c r="V14" i="132"/>
  <c r="U14" i="132"/>
  <c r="T14" i="132"/>
  <c r="S14" i="132"/>
  <c r="R14" i="132"/>
  <c r="Q14" i="132"/>
  <c r="X13" i="132"/>
  <c r="AA13" i="132" s="1"/>
  <c r="W13" i="132"/>
  <c r="V13" i="132"/>
  <c r="U13" i="132"/>
  <c r="T13" i="132"/>
  <c r="S13" i="132"/>
  <c r="R13" i="132"/>
  <c r="Q13" i="132"/>
  <c r="X12" i="132"/>
  <c r="AA12" i="132" s="1"/>
  <c r="W12" i="132"/>
  <c r="V12" i="132"/>
  <c r="U12" i="132"/>
  <c r="T12" i="132"/>
  <c r="S12" i="132"/>
  <c r="R12" i="132"/>
  <c r="Q12" i="132"/>
  <c r="X11" i="132"/>
  <c r="AA11" i="132" s="1"/>
  <c r="W11" i="132"/>
  <c r="V11" i="132"/>
  <c r="U11" i="132"/>
  <c r="T11" i="132"/>
  <c r="S11" i="132"/>
  <c r="R11" i="132"/>
  <c r="Q11" i="132"/>
  <c r="X10" i="132"/>
  <c r="AA10" i="132" s="1"/>
  <c r="W10" i="132"/>
  <c r="V10" i="132"/>
  <c r="U10" i="132"/>
  <c r="T10" i="132"/>
  <c r="S10" i="132"/>
  <c r="R10" i="132"/>
  <c r="Q10" i="132"/>
  <c r="M26" i="132"/>
  <c r="O26" i="132" s="1"/>
  <c r="K26" i="132"/>
  <c r="J26" i="132"/>
  <c r="I26" i="132"/>
  <c r="H26" i="132"/>
  <c r="E26" i="132"/>
  <c r="D26" i="132"/>
  <c r="C26" i="132"/>
  <c r="B26" i="132"/>
  <c r="L26" i="132"/>
  <c r="Y10" i="132" l="1"/>
  <c r="Y16" i="132"/>
  <c r="AE26" i="132"/>
  <c r="N26" i="132"/>
  <c r="Y13" i="132"/>
  <c r="Y19" i="132"/>
  <c r="Y24" i="132"/>
  <c r="Y12" i="132"/>
  <c r="Y17" i="132"/>
  <c r="Y22" i="132"/>
  <c r="Y26" i="132"/>
  <c r="Y15" i="132"/>
  <c r="Y20" i="132"/>
  <c r="Y25" i="132"/>
  <c r="Y23" i="132"/>
  <c r="Y21" i="132"/>
  <c r="Y18" i="132"/>
  <c r="Y14" i="132"/>
  <c r="Y11" i="132"/>
  <c r="Z26" i="132" l="1"/>
  <c r="AB26" i="132" s="1"/>
  <c r="AD26" i="132" s="1"/>
  <c r="AF26" i="132" s="1"/>
  <c r="AG26" i="132" s="1"/>
  <c r="AK15" i="144" l="1"/>
  <c r="AL15" i="144" s="1"/>
  <c r="AH16" i="132"/>
  <c r="AK14" i="144"/>
  <c r="AL14" i="144" s="1"/>
  <c r="AH15" i="132"/>
  <c r="AK16" i="144"/>
  <c r="AL16" i="144" s="1"/>
  <c r="AH17" i="132"/>
  <c r="L11" i="95"/>
  <c r="L10" i="95"/>
  <c r="L9" i="95"/>
  <c r="P25" i="132" l="1"/>
  <c r="M25" i="132"/>
  <c r="O25" i="132" s="1"/>
  <c r="K25" i="132"/>
  <c r="J25" i="132"/>
  <c r="I25" i="132"/>
  <c r="H25" i="132"/>
  <c r="E25" i="132"/>
  <c r="D25" i="132"/>
  <c r="C25" i="132"/>
  <c r="B25" i="132"/>
  <c r="P24" i="132"/>
  <c r="M24" i="132"/>
  <c r="O24" i="132" s="1"/>
  <c r="K24" i="132"/>
  <c r="J24" i="132"/>
  <c r="I24" i="132"/>
  <c r="H24" i="132"/>
  <c r="E24" i="132"/>
  <c r="D24" i="132"/>
  <c r="C24" i="132"/>
  <c r="B24" i="132"/>
  <c r="P23" i="132"/>
  <c r="M23" i="132"/>
  <c r="O23" i="132" s="1"/>
  <c r="K23" i="132"/>
  <c r="J23" i="132"/>
  <c r="I23" i="132"/>
  <c r="H23" i="132"/>
  <c r="E23" i="132"/>
  <c r="D23" i="132"/>
  <c r="C23" i="132"/>
  <c r="B23" i="132"/>
  <c r="M22" i="132"/>
  <c r="O22" i="132" s="1"/>
  <c r="K22" i="132"/>
  <c r="J22" i="132"/>
  <c r="I22" i="132"/>
  <c r="H22" i="132"/>
  <c r="E22" i="132"/>
  <c r="D22" i="132"/>
  <c r="C22" i="132"/>
  <c r="B22" i="132"/>
  <c r="P21" i="132"/>
  <c r="O21" i="132"/>
  <c r="K21" i="132"/>
  <c r="J21" i="132"/>
  <c r="H21" i="132"/>
  <c r="E21" i="132"/>
  <c r="D21" i="132"/>
  <c r="C21" i="132"/>
  <c r="B21" i="132"/>
  <c r="P20" i="132"/>
  <c r="M20" i="132"/>
  <c r="O20" i="132" s="1"/>
  <c r="K20" i="132"/>
  <c r="J20" i="132"/>
  <c r="I20" i="132"/>
  <c r="H20" i="132"/>
  <c r="E20" i="132"/>
  <c r="D20" i="132"/>
  <c r="C20" i="132"/>
  <c r="B20" i="132"/>
  <c r="P19" i="132"/>
  <c r="M19" i="132"/>
  <c r="O19" i="132" s="1"/>
  <c r="K19" i="132"/>
  <c r="J19" i="132"/>
  <c r="I19" i="132"/>
  <c r="H19" i="132"/>
  <c r="E19" i="132"/>
  <c r="D19" i="132"/>
  <c r="C19" i="132"/>
  <c r="B19" i="132"/>
  <c r="M18" i="132"/>
  <c r="O18" i="132" s="1"/>
  <c r="K18" i="132"/>
  <c r="J18" i="132"/>
  <c r="I18" i="132"/>
  <c r="H18" i="132"/>
  <c r="E18" i="132"/>
  <c r="D18" i="132"/>
  <c r="C18" i="132"/>
  <c r="B18" i="132"/>
  <c r="M17" i="132"/>
  <c r="O17" i="132" s="1"/>
  <c r="K17" i="132"/>
  <c r="J17" i="132"/>
  <c r="I17" i="132"/>
  <c r="H17" i="132"/>
  <c r="E17" i="132"/>
  <c r="D17" i="132"/>
  <c r="C17" i="132"/>
  <c r="B17" i="132"/>
  <c r="P16" i="132"/>
  <c r="M16" i="132"/>
  <c r="O16" i="132" s="1"/>
  <c r="K16" i="132"/>
  <c r="J16" i="132"/>
  <c r="I16" i="132"/>
  <c r="H16" i="132"/>
  <c r="E16" i="132"/>
  <c r="D16" i="132"/>
  <c r="C16" i="132"/>
  <c r="B16" i="132"/>
  <c r="P15" i="132"/>
  <c r="M15" i="132"/>
  <c r="O15" i="132" s="1"/>
  <c r="K15" i="132"/>
  <c r="J15" i="132"/>
  <c r="I15" i="132"/>
  <c r="H15" i="132"/>
  <c r="E15" i="132"/>
  <c r="D15" i="132"/>
  <c r="C15" i="132"/>
  <c r="B15" i="132"/>
  <c r="M14" i="132"/>
  <c r="O14" i="132" s="1"/>
  <c r="K14" i="132"/>
  <c r="J14" i="132"/>
  <c r="I14" i="132"/>
  <c r="H14" i="132"/>
  <c r="E14" i="132"/>
  <c r="D14" i="132"/>
  <c r="C14" i="132"/>
  <c r="B14" i="132"/>
  <c r="P13" i="132"/>
  <c r="M13" i="132"/>
  <c r="O13" i="132" s="1"/>
  <c r="K13" i="132"/>
  <c r="J13" i="132"/>
  <c r="I13" i="132"/>
  <c r="H13" i="132"/>
  <c r="E13" i="132"/>
  <c r="D13" i="132"/>
  <c r="C13" i="132"/>
  <c r="B13" i="132"/>
  <c r="P12" i="132"/>
  <c r="M12" i="132"/>
  <c r="O12" i="132" s="1"/>
  <c r="K12" i="132"/>
  <c r="J12" i="132"/>
  <c r="I12" i="132"/>
  <c r="H12" i="132"/>
  <c r="E12" i="132"/>
  <c r="D12" i="132"/>
  <c r="C12" i="132"/>
  <c r="B12" i="132"/>
  <c r="P11" i="132"/>
  <c r="M11" i="132"/>
  <c r="O11" i="132" s="1"/>
  <c r="K11" i="132"/>
  <c r="J11" i="132"/>
  <c r="I11" i="132"/>
  <c r="H11" i="132"/>
  <c r="E11" i="132"/>
  <c r="D11" i="132"/>
  <c r="C11" i="132"/>
  <c r="B11" i="132"/>
  <c r="P10" i="132"/>
  <c r="M10" i="132"/>
  <c r="O10" i="132" s="1"/>
  <c r="K10" i="132"/>
  <c r="J10" i="132"/>
  <c r="I10" i="132"/>
  <c r="H10" i="132"/>
  <c r="E10" i="132"/>
  <c r="D10" i="132"/>
  <c r="C10" i="132"/>
  <c r="B10" i="132"/>
  <c r="AE15" i="132" l="1"/>
  <c r="AE17" i="132"/>
  <c r="AE20" i="132"/>
  <c r="AE23" i="132"/>
  <c r="AE25" i="132"/>
  <c r="AE16" i="132"/>
  <c r="AE19" i="132"/>
  <c r="AE24" i="132"/>
  <c r="AE11" i="132"/>
  <c r="AE13" i="132"/>
  <c r="AE18" i="132"/>
  <c r="AE21" i="132"/>
  <c r="AE10" i="132"/>
  <c r="AE12" i="132"/>
  <c r="AE14" i="132"/>
  <c r="AE22" i="132"/>
  <c r="N11" i="132"/>
  <c r="Z11" i="132" s="1"/>
  <c r="AB11" i="132" s="1"/>
  <c r="AD11" i="132" s="1"/>
  <c r="N25" i="132"/>
  <c r="Z25" i="132" s="1"/>
  <c r="AB25" i="132" s="1"/>
  <c r="AD25" i="132" s="1"/>
  <c r="N13" i="132"/>
  <c r="Z13" i="132" s="1"/>
  <c r="AB13" i="132" s="1"/>
  <c r="AD13" i="132" s="1"/>
  <c r="N24" i="132"/>
  <c r="Z24" i="132" s="1"/>
  <c r="AB24" i="132" s="1"/>
  <c r="AD24" i="132" s="1"/>
  <c r="N21" i="132"/>
  <c r="Z21" i="132" s="1"/>
  <c r="AB21" i="132" s="1"/>
  <c r="AD21" i="132" s="1"/>
  <c r="N12" i="132"/>
  <c r="Z12" i="132" s="1"/>
  <c r="AB12" i="132" s="1"/>
  <c r="AD12" i="132" s="1"/>
  <c r="N10" i="132"/>
  <c r="Z10" i="132" s="1"/>
  <c r="AB10" i="132" s="1"/>
  <c r="AD10" i="132" s="1"/>
  <c r="N14" i="132"/>
  <c r="Z14" i="132" s="1"/>
  <c r="AB14" i="132" s="1"/>
  <c r="AD14" i="132" s="1"/>
  <c r="N15" i="132"/>
  <c r="Z15" i="132" s="1"/>
  <c r="AB15" i="132" s="1"/>
  <c r="AD15" i="132" s="1"/>
  <c r="AF15" i="132" s="1"/>
  <c r="AG15" i="132" s="1"/>
  <c r="AI15" i="132" s="1"/>
  <c r="AK15" i="132" s="1"/>
  <c r="N16" i="132"/>
  <c r="Z16" i="132" s="1"/>
  <c r="AB16" i="132" s="1"/>
  <c r="AD16" i="132" s="1"/>
  <c r="N17" i="132"/>
  <c r="Z17" i="132" s="1"/>
  <c r="AB17" i="132" s="1"/>
  <c r="AD17" i="132" s="1"/>
  <c r="AF17" i="132" s="1"/>
  <c r="AG17" i="132" s="1"/>
  <c r="AI17" i="132" s="1"/>
  <c r="AK17" i="132" s="1"/>
  <c r="N23" i="132"/>
  <c r="Z23" i="132" s="1"/>
  <c r="AB23" i="132" s="1"/>
  <c r="AD23" i="132" s="1"/>
  <c r="AF23" i="132" s="1"/>
  <c r="AG23" i="132" s="1"/>
  <c r="P18" i="132"/>
  <c r="P22" i="132"/>
  <c r="N22" i="132"/>
  <c r="Z22" i="132" s="1"/>
  <c r="AB22" i="132" s="1"/>
  <c r="AD22" i="132" s="1"/>
  <c r="N18" i="132"/>
  <c r="Z18" i="132" s="1"/>
  <c r="AB18" i="132" s="1"/>
  <c r="AD18" i="132" s="1"/>
  <c r="N19" i="132"/>
  <c r="Z19" i="132" s="1"/>
  <c r="AB19" i="132" s="1"/>
  <c r="AD19" i="132" s="1"/>
  <c r="N20" i="132"/>
  <c r="Z20" i="132" s="1"/>
  <c r="AB20" i="132" s="1"/>
  <c r="AD20" i="132" s="1"/>
  <c r="AF20" i="132" l="1"/>
  <c r="AG20" i="132" s="1"/>
  <c r="AF16" i="132"/>
  <c r="AG16" i="132" s="1"/>
  <c r="AI16" i="132" s="1"/>
  <c r="AK16" i="132" s="1"/>
  <c r="AF25" i="132"/>
  <c r="AG25" i="132" s="1"/>
  <c r="AF22" i="132"/>
  <c r="AG22" i="132" s="1"/>
  <c r="AF14" i="132"/>
  <c r="AF12" i="132"/>
  <c r="AG12" i="132" s="1"/>
  <c r="AF13" i="132"/>
  <c r="AG13" i="132" s="1"/>
  <c r="AF24" i="132"/>
  <c r="AG24" i="132" s="1"/>
  <c r="AF18" i="132"/>
  <c r="AG18" i="132" s="1"/>
  <c r="AF10" i="132"/>
  <c r="AG10" i="132" s="1"/>
  <c r="AF11" i="132"/>
  <c r="AG11" i="132" s="1"/>
  <c r="AF19" i="132"/>
  <c r="AG19" i="132" s="1"/>
  <c r="AF21" i="132"/>
  <c r="AG21" i="132" s="1"/>
  <c r="L25" i="132"/>
  <c r="L24" i="132"/>
  <c r="L23" i="132"/>
  <c r="L22" i="132"/>
  <c r="L21" i="132"/>
  <c r="L20" i="132"/>
  <c r="L19" i="132"/>
  <c r="L18" i="132"/>
  <c r="L17" i="132"/>
  <c r="L16" i="132"/>
  <c r="L15" i="132"/>
  <c r="L14" i="132"/>
  <c r="L13" i="132"/>
  <c r="L12" i="132"/>
  <c r="L10" i="132"/>
  <c r="AG14" i="132" l="1"/>
  <c r="L11" i="132"/>
  <c r="O11" i="95" l="1"/>
  <c r="N11" i="95"/>
  <c r="M11" i="95"/>
  <c r="AF11" i="95" l="1"/>
  <c r="AE11" i="95"/>
  <c r="AD11" i="95"/>
  <c r="P14" i="132"/>
  <c r="P17" i="132"/>
  <c r="AH12" i="132" l="1"/>
  <c r="AI12" i="132" s="1"/>
  <c r="AK12" i="132" s="1"/>
  <c r="AK11" i="144"/>
  <c r="AL11" i="144" s="1"/>
  <c r="X9" i="132"/>
  <c r="X38" i="132" s="1"/>
  <c r="W9" i="132"/>
  <c r="W38" i="132" s="1"/>
  <c r="V9" i="132"/>
  <c r="V38" i="132" s="1"/>
  <c r="U9" i="132"/>
  <c r="U38" i="132" s="1"/>
  <c r="T9" i="132"/>
  <c r="T38" i="132" s="1"/>
  <c r="S9" i="132"/>
  <c r="S38" i="132" s="1"/>
  <c r="R9" i="132"/>
  <c r="R38" i="132" s="1"/>
  <c r="Q9" i="132"/>
  <c r="Q38" i="132" s="1"/>
  <c r="M9" i="132"/>
  <c r="K9" i="132"/>
  <c r="J9" i="132"/>
  <c r="I9" i="132"/>
  <c r="H9" i="132"/>
  <c r="E9" i="132"/>
  <c r="D9" i="132"/>
  <c r="C9" i="132"/>
  <c r="B9" i="132"/>
  <c r="AE9" i="132" l="1"/>
  <c r="Y9" i="132"/>
  <c r="L9" i="132"/>
  <c r="Y38" i="132" l="1"/>
  <c r="O10" i="95"/>
  <c r="N10" i="95"/>
  <c r="M10" i="95"/>
  <c r="Y40" i="132" l="1"/>
  <c r="Y42" i="132" s="1"/>
  <c r="AB40" i="144"/>
  <c r="AB41" i="144" s="1"/>
  <c r="AE10" i="95"/>
  <c r="AD10" i="95"/>
  <c r="AF10" i="95"/>
  <c r="AK10" i="144" l="1"/>
  <c r="AL10" i="144" s="1"/>
  <c r="AH11" i="132"/>
  <c r="AI11" i="132" s="1"/>
  <c r="AK11" i="132" s="1"/>
  <c r="AK22" i="144"/>
  <c r="AL22" i="144" s="1"/>
  <c r="AH23" i="132"/>
  <c r="AI23" i="132" s="1"/>
  <c r="AK23" i="132" s="1"/>
  <c r="O9" i="95"/>
  <c r="N9" i="95"/>
  <c r="M9" i="95"/>
  <c r="A9" i="95"/>
  <c r="A10" i="95" s="1"/>
  <c r="A11" i="95" s="1"/>
  <c r="O8" i="95"/>
  <c r="N8" i="95"/>
  <c r="L8" i="95"/>
  <c r="AK37" i="144" l="1"/>
  <c r="AL37" i="144" s="1"/>
  <c r="AD9" i="95"/>
  <c r="AF9" i="95"/>
  <c r="AE9" i="95"/>
  <c r="AF8" i="95"/>
  <c r="AE8" i="95"/>
  <c r="AD8" i="95"/>
  <c r="M8" i="95"/>
  <c r="AF15" i="95" l="1"/>
  <c r="AD15" i="95"/>
  <c r="AK12" i="144"/>
  <c r="AL12" i="144" s="1"/>
  <c r="AH13" i="132"/>
  <c r="AI13" i="132" s="1"/>
  <c r="AK13" i="132" s="1"/>
  <c r="AK17" i="144"/>
  <c r="AL17" i="144" s="1"/>
  <c r="AH18" i="132"/>
  <c r="AI18" i="132" s="1"/>
  <c r="AK18" i="132" s="1"/>
  <c r="AK18" i="144"/>
  <c r="AL18" i="144" s="1"/>
  <c r="AH19" i="132"/>
  <c r="AI19" i="132" s="1"/>
  <c r="AK19" i="132" s="1"/>
  <c r="AK24" i="144"/>
  <c r="AL24" i="144" s="1"/>
  <c r="AH25" i="132"/>
  <c r="AH10" i="132"/>
  <c r="AI10" i="132" s="1"/>
  <c r="AK10" i="132" s="1"/>
  <c r="AK9" i="144"/>
  <c r="AL9" i="144" s="1"/>
  <c r="AK21" i="144"/>
  <c r="AL21" i="144" s="1"/>
  <c r="AH22" i="132"/>
  <c r="AK13" i="144"/>
  <c r="AL13" i="144" s="1"/>
  <c r="AH14" i="132"/>
  <c r="AI14" i="132" s="1"/>
  <c r="AK14" i="132" s="1"/>
  <c r="AK23" i="144"/>
  <c r="AL23" i="144" s="1"/>
  <c r="AH24" i="132"/>
  <c r="AK19" i="144"/>
  <c r="AL19" i="144" s="1"/>
  <c r="AH20" i="132"/>
  <c r="AI20" i="132" s="1"/>
  <c r="AK20" i="132" s="1"/>
  <c r="AK26" i="144"/>
  <c r="AL26" i="144" s="1"/>
  <c r="AH27" i="132"/>
  <c r="AI27" i="132" s="1"/>
  <c r="AK27" i="132" s="1"/>
  <c r="AK20" i="144"/>
  <c r="AL20" i="144" s="1"/>
  <c r="AH21" i="132"/>
  <c r="AI21" i="132" s="1"/>
  <c r="AK21" i="132" s="1"/>
  <c r="AK25" i="144"/>
  <c r="AL25" i="144" s="1"/>
  <c r="AH26" i="132"/>
  <c r="AH9" i="132"/>
  <c r="AK8" i="144"/>
  <c r="AK39" i="144" l="1"/>
  <c r="AL8" i="144"/>
  <c r="AL39" i="144" s="1"/>
  <c r="AI22" i="132" l="1"/>
  <c r="AK22" i="132" s="1"/>
  <c r="AI25" i="132"/>
  <c r="AK25" i="132" s="1"/>
  <c r="AI26" i="132" l="1"/>
  <c r="AK26" i="132" s="1"/>
  <c r="AI24" i="132"/>
  <c r="AK24" i="132" s="1"/>
  <c r="N9" i="132"/>
  <c r="B3" i="132"/>
  <c r="C3" i="132" s="1"/>
  <c r="D3" i="132" s="1"/>
  <c r="E3" i="132" s="1"/>
  <c r="F3" i="132" s="1"/>
  <c r="G3" i="132" s="1"/>
  <c r="H3" i="132" s="1"/>
  <c r="I3" i="132" s="1"/>
  <c r="J3" i="132" s="1"/>
  <c r="K3" i="132" s="1"/>
  <c r="L3" i="132" s="1"/>
  <c r="M3" i="132" s="1"/>
  <c r="N3" i="132" s="1"/>
  <c r="O3" i="132" s="1"/>
  <c r="P3" i="132" s="1"/>
  <c r="Q3" i="132" s="1"/>
  <c r="R3" i="132" s="1"/>
  <c r="S3" i="132" s="1"/>
  <c r="T3" i="132" s="1"/>
  <c r="U3" i="132" s="1"/>
  <c r="V3" i="132" s="1"/>
  <c r="W3" i="132" s="1"/>
  <c r="X3" i="132" s="1"/>
  <c r="Y3" i="132" s="1"/>
  <c r="Z3" i="132" s="1"/>
  <c r="AA3" i="132" s="1"/>
  <c r="AB3" i="132" s="1"/>
  <c r="AC3" i="132" s="1"/>
  <c r="AD3" i="132" s="1"/>
  <c r="AE3" i="132" s="1"/>
  <c r="AF3" i="132" s="1"/>
  <c r="AG3" i="132" s="1"/>
  <c r="AH3" i="132" s="1"/>
  <c r="AI3" i="132" s="1"/>
  <c r="AJ3" i="132" s="1"/>
  <c r="AK3" i="132" s="1"/>
  <c r="C4" i="95"/>
  <c r="D4" i="95" s="1"/>
  <c r="E4" i="95" s="1"/>
  <c r="F4" i="95" s="1"/>
  <c r="G4" i="95" s="1"/>
  <c r="H4" i="95" s="1"/>
  <c r="I4" i="95" s="1"/>
  <c r="J4" i="95" s="1"/>
  <c r="K4" i="95" s="1"/>
  <c r="L4" i="95" s="1"/>
  <c r="M4" i="95" s="1"/>
  <c r="N4" i="95" s="1"/>
  <c r="O4" i="95" s="1"/>
  <c r="P4" i="95" s="1"/>
  <c r="Q4" i="95" s="1"/>
  <c r="R4" i="95" s="1"/>
  <c r="S4" i="95" s="1"/>
  <c r="T4" i="95" s="1"/>
  <c r="U4" i="95" s="1"/>
  <c r="V4" i="95" s="1"/>
  <c r="W4" i="95" s="1"/>
  <c r="X4" i="95" s="1"/>
  <c r="Y4" i="95" s="1"/>
  <c r="Z4" i="95" s="1"/>
  <c r="AA4" i="95" s="1"/>
  <c r="AB4" i="95" s="1"/>
  <c r="AC4" i="95" s="1"/>
  <c r="AD4" i="95" s="1"/>
  <c r="AE4" i="95" s="1"/>
  <c r="AF4" i="95" s="1"/>
  <c r="R15" i="95"/>
  <c r="S15" i="95"/>
  <c r="U15" i="95"/>
  <c r="V15" i="95"/>
  <c r="P15" i="95"/>
  <c r="W15" i="95"/>
  <c r="O15" i="95"/>
  <c r="Q15" i="95"/>
  <c r="O9" i="132" l="1"/>
  <c r="Z9" i="132"/>
  <c r="AH38" i="132"/>
  <c r="P9" i="132"/>
  <c r="P38" i="132" s="1"/>
  <c r="X15" i="95" l="1"/>
  <c r="AA9" i="132" l="1"/>
  <c r="AA38" i="132" s="1"/>
  <c r="T15" i="95"/>
  <c r="Z38" i="132" l="1"/>
  <c r="AB9" i="132" l="1"/>
  <c r="AD9" i="132" s="1"/>
  <c r="AB38" i="132" l="1"/>
  <c r="AD38" i="132"/>
  <c r="AF9" i="132" l="1"/>
  <c r="AG9" i="132" s="1"/>
  <c r="AF38" i="132" l="1"/>
  <c r="AG38" i="132" l="1"/>
  <c r="AI9" i="132"/>
  <c r="AI38" i="132" s="1"/>
  <c r="AK9" i="132" l="1"/>
  <c r="AK38" i="132" l="1"/>
</calcChain>
</file>

<file path=xl/sharedStrings.xml><?xml version="1.0" encoding="utf-8"?>
<sst xmlns="http://schemas.openxmlformats.org/spreadsheetml/2006/main" count="3193" uniqueCount="310">
  <si>
    <t>NO</t>
  </si>
  <si>
    <t>NIK</t>
  </si>
  <si>
    <t>NAMA</t>
  </si>
  <si>
    <t>MULAI</t>
  </si>
  <si>
    <t>L/P</t>
  </si>
  <si>
    <t>STATUS</t>
  </si>
  <si>
    <t>CONVERS</t>
  </si>
  <si>
    <t>Masa Kerja</t>
  </si>
  <si>
    <t>CONV</t>
  </si>
  <si>
    <t>JML</t>
  </si>
  <si>
    <t>TUNJ LAIN</t>
  </si>
  <si>
    <t>BONUS,THR</t>
  </si>
  <si>
    <t>IURAN PENS/THT</t>
  </si>
  <si>
    <t>PTKP</t>
  </si>
  <si>
    <t>Y/N</t>
  </si>
  <si>
    <t>Thn Ybs</t>
  </si>
  <si>
    <t>KARY</t>
  </si>
  <si>
    <t>KENIKMATAN</t>
  </si>
  <si>
    <t>THT</t>
  </si>
  <si>
    <t>1 THN</t>
  </si>
  <si>
    <t>L</t>
  </si>
  <si>
    <t>P</t>
  </si>
  <si>
    <t>N</t>
  </si>
  <si>
    <t>K/2</t>
  </si>
  <si>
    <t>J U M L A H</t>
  </si>
  <si>
    <t>JASA PROD</t>
  </si>
  <si>
    <t>NPWP</t>
  </si>
  <si>
    <t>UANG LEMBUR DSB</t>
  </si>
  <si>
    <t>PREMI ASURANSI</t>
  </si>
  <si>
    <t>PERSH</t>
  </si>
  <si>
    <t>NATURA DAN</t>
  </si>
  <si>
    <t>HONORARIUM &amp;</t>
  </si>
  <si>
    <t>IMBALAN LAIN</t>
  </si>
  <si>
    <t>K/0</t>
  </si>
  <si>
    <t>K/3</t>
  </si>
  <si>
    <t>Y</t>
  </si>
  <si>
    <t>TOTAL</t>
  </si>
  <si>
    <t>PMRTH</t>
  </si>
  <si>
    <t>HRS DIPTG</t>
  </si>
  <si>
    <t>T/K</t>
  </si>
  <si>
    <t>PERHITUNGAN PPH 21</t>
  </si>
  <si>
    <t>AKTIF</t>
  </si>
  <si>
    <t>GAJI</t>
  </si>
  <si>
    <t>TUNJ Pjk</t>
  </si>
  <si>
    <t>Tunj Pajak</t>
  </si>
  <si>
    <t>IURAN PENS</t>
  </si>
  <si>
    <t>KERJA</t>
  </si>
  <si>
    <t>Teratur</t>
  </si>
  <si>
    <t>Tdk Teratur</t>
  </si>
  <si>
    <t>PPH 21</t>
  </si>
  <si>
    <t>JABATAN</t>
  </si>
  <si>
    <t>----------------------------</t>
  </si>
  <si>
    <t>------------------------</t>
  </si>
  <si>
    <t>Masa Pajak</t>
  </si>
  <si>
    <t>Tahun Pajak</t>
  </si>
  <si>
    <t>Pembetulan</t>
  </si>
  <si>
    <t>Nama</t>
  </si>
  <si>
    <t>Kode Pajak</t>
  </si>
  <si>
    <t>Jumlah Bruto</t>
  </si>
  <si>
    <t>Jumlah PPh</t>
  </si>
  <si>
    <t>Kode Negara</t>
  </si>
  <si>
    <t>21-100-01</t>
  </si>
  <si>
    <t>KOR</t>
  </si>
  <si>
    <t>ALAMAT 1</t>
  </si>
  <si>
    <t>ALAMAT 2</t>
  </si>
  <si>
    <t>Origin</t>
  </si>
  <si>
    <t>GAJI /</t>
  </si>
  <si>
    <t>TUNJ PAJAK</t>
  </si>
  <si>
    <t>IURAN PENSIUN /</t>
  </si>
  <si>
    <t>PENGHASILAN</t>
  </si>
  <si>
    <t>BIAYA</t>
  </si>
  <si>
    <t>PENGH NETTO</t>
  </si>
  <si>
    <t>PENGH NETO</t>
  </si>
  <si>
    <t>PPH 21 DIPOTONG</t>
  </si>
  <si>
    <t>PPh DITANGGUNG</t>
  </si>
  <si>
    <t>SAMPAI</t>
  </si>
  <si>
    <t>BASIC SALARY</t>
  </si>
  <si>
    <t>BRUTTO</t>
  </si>
  <si>
    <t>NETTO</t>
  </si>
  <si>
    <t>MASA SBLMNYA</t>
  </si>
  <si>
    <t>DISETAHUNKAN</t>
  </si>
  <si>
    <t>KENA PAJAK</t>
  </si>
  <si>
    <t>SETAHUN</t>
  </si>
  <si>
    <t>TERUTANG</t>
  </si>
  <si>
    <t>000000000000000</t>
  </si>
  <si>
    <t>nik</t>
  </si>
  <si>
    <t>SOHN SUK MOON</t>
  </si>
  <si>
    <t>CHUNG TAE LAN</t>
  </si>
  <si>
    <t>JUNG HWAN SOHN</t>
  </si>
  <si>
    <t>346463763401000</t>
  </si>
  <si>
    <t>351026711451000</t>
  </si>
  <si>
    <t>642396568401000</t>
  </si>
  <si>
    <t>0000001</t>
  </si>
  <si>
    <t>0000002</t>
  </si>
  <si>
    <t>0000003</t>
  </si>
  <si>
    <t>Fajar Bayu Nendro</t>
  </si>
  <si>
    <t>Andreas Hariyanto</t>
  </si>
  <si>
    <t>Shanti Shintia Dewi</t>
  </si>
  <si>
    <t>Kamsir</t>
  </si>
  <si>
    <t>Deta Deswidiatika</t>
  </si>
  <si>
    <t>Wisnu Mulyana</t>
  </si>
  <si>
    <t>Sarjono</t>
  </si>
  <si>
    <t>Haetami</t>
  </si>
  <si>
    <t>Waluyo</t>
  </si>
  <si>
    <t>Siti Rohmah</t>
  </si>
  <si>
    <t>475397121413000</t>
  </si>
  <si>
    <t>594665127401000</t>
  </si>
  <si>
    <t>669652661401000</t>
  </si>
  <si>
    <t>494030091451000</t>
  </si>
  <si>
    <t>495787590451000</t>
  </si>
  <si>
    <t>0000004</t>
  </si>
  <si>
    <t>7-050-171011</t>
  </si>
  <si>
    <t>7-101-051015</t>
  </si>
  <si>
    <t>7-017-010411</t>
  </si>
  <si>
    <t>7-009-010411</t>
  </si>
  <si>
    <t>1-010-131012</t>
  </si>
  <si>
    <t>7-021-010411</t>
  </si>
  <si>
    <t>7-046-090611</t>
  </si>
  <si>
    <t>7-053-151111</t>
  </si>
  <si>
    <t>7-055-151111</t>
  </si>
  <si>
    <t>7-076-180912</t>
  </si>
  <si>
    <t>7-100-290114</t>
  </si>
  <si>
    <t>7-113-230415</t>
  </si>
  <si>
    <t>7-106-220415</t>
  </si>
  <si>
    <t>7-109-100414</t>
  </si>
  <si>
    <t>7-084-270416</t>
  </si>
  <si>
    <t>7-116-310516</t>
  </si>
  <si>
    <t>7-057-151111</t>
  </si>
  <si>
    <t>7-095-150225</t>
  </si>
  <si>
    <t>7-112-060415</t>
  </si>
  <si>
    <t>7-111-101016</t>
  </si>
  <si>
    <t>7-114-270815</t>
  </si>
  <si>
    <t>7-102-051015</t>
  </si>
  <si>
    <t>7-122-071015</t>
  </si>
  <si>
    <t>7-124-091015</t>
  </si>
  <si>
    <t>7-107-231115</t>
  </si>
  <si>
    <t>7-105-231115</t>
  </si>
  <si>
    <t>7-126-070416</t>
  </si>
  <si>
    <t>7-127-070416</t>
  </si>
  <si>
    <t>7-108-270416</t>
  </si>
  <si>
    <t>7-125-270516</t>
  </si>
  <si>
    <t>7-127-220716</t>
  </si>
  <si>
    <t>7-126-200716</t>
  </si>
  <si>
    <t>7-128-290916</t>
  </si>
  <si>
    <t>7-113-101016</t>
  </si>
  <si>
    <t>7-111-151116</t>
  </si>
  <si>
    <t>7-110-021216</t>
  </si>
  <si>
    <t>7-130-151216</t>
  </si>
  <si>
    <t>BACHTIAR</t>
  </si>
  <si>
    <t>HERU HARULANSYAH</t>
  </si>
  <si>
    <t>MASJAM</t>
  </si>
  <si>
    <t>AHMAD</t>
  </si>
  <si>
    <t>YAKUB A</t>
  </si>
  <si>
    <t>JUNAEDI</t>
  </si>
  <si>
    <t>NAPIS</t>
  </si>
  <si>
    <t>SARTIMAN</t>
  </si>
  <si>
    <t>BUSRO</t>
  </si>
  <si>
    <t>ANDI</t>
  </si>
  <si>
    <t>SUPARDI</t>
  </si>
  <si>
    <t>SANTA</t>
  </si>
  <si>
    <t>SARIM</t>
  </si>
  <si>
    <t>JANA</t>
  </si>
  <si>
    <t>JENI</t>
  </si>
  <si>
    <t>M USUP</t>
  </si>
  <si>
    <t>NAYA</t>
  </si>
  <si>
    <t>DEDEN</t>
  </si>
  <si>
    <t>M EGI SULAEMAN</t>
  </si>
  <si>
    <t>SUKARNA</t>
  </si>
  <si>
    <t>SENTANI</t>
  </si>
  <si>
    <t>MUHAMAD MAKIM</t>
  </si>
  <si>
    <t>JANA SUJANA</t>
  </si>
  <si>
    <t>JANAWI</t>
  </si>
  <si>
    <t>MUIT</t>
  </si>
  <si>
    <t>WINANTO</t>
  </si>
  <si>
    <t>SAKAM</t>
  </si>
  <si>
    <t>ARIDANI</t>
  </si>
  <si>
    <t>SAKUM</t>
  </si>
  <si>
    <t>APANDI</t>
  </si>
  <si>
    <t>MARTIONO</t>
  </si>
  <si>
    <t>DEDE ROSADI</t>
  </si>
  <si>
    <t>ROHIM</t>
  </si>
  <si>
    <t>SARDA</t>
  </si>
  <si>
    <t>SADI</t>
  </si>
  <si>
    <t>EEP KUSWANDI</t>
  </si>
  <si>
    <t>1-004-280311</t>
  </si>
  <si>
    <t>1-009-010612</t>
  </si>
  <si>
    <t>1-007-120512</t>
  </si>
  <si>
    <t>1-006-010412</t>
  </si>
  <si>
    <t>1-010-080413</t>
  </si>
  <si>
    <t>7-111-010914</t>
  </si>
  <si>
    <t>7-097-100613</t>
  </si>
  <si>
    <t>7-112-080915</t>
  </si>
  <si>
    <t>7-099-140114</t>
  </si>
  <si>
    <t>364314898435000</t>
  </si>
  <si>
    <t>668811755401000</t>
  </si>
  <si>
    <t>495787723451000</t>
  </si>
  <si>
    <t>668811623401000</t>
  </si>
  <si>
    <t>668994247401000</t>
  </si>
  <si>
    <t>668810351401000</t>
  </si>
  <si>
    <t>668811003401000</t>
  </si>
  <si>
    <t>668994965401000</t>
  </si>
  <si>
    <t>668994437401000</t>
  </si>
  <si>
    <t>668994130401000</t>
  </si>
  <si>
    <t>668811359401000</t>
  </si>
  <si>
    <t>668994817401000</t>
  </si>
  <si>
    <t>668994569401000</t>
  </si>
  <si>
    <t>668811888401000</t>
  </si>
  <si>
    <t>A SANUSI</t>
  </si>
  <si>
    <t>NZL</t>
  </si>
  <si>
    <t>KELUAR</t>
  </si>
  <si>
    <t>Bambang Suparjo</t>
  </si>
  <si>
    <t>PPh 21</t>
  </si>
  <si>
    <t>Jumlah</t>
  </si>
  <si>
    <t>Nety Hendrawati</t>
  </si>
  <si>
    <t>Sulistiyono</t>
  </si>
  <si>
    <t>Siswanto</t>
  </si>
  <si>
    <t>Yani</t>
  </si>
  <si>
    <t>Leonardo Wimawan</t>
  </si>
  <si>
    <t>Marko Komarudin</t>
  </si>
  <si>
    <t>Fitriyanti</t>
  </si>
  <si>
    <t>Fuad Kumarudin</t>
  </si>
  <si>
    <t>Priska Noviani</t>
  </si>
  <si>
    <t>Esaeful Aldi Kurniawan</t>
  </si>
  <si>
    <t>Lukman Santosa</t>
  </si>
  <si>
    <t>Edy Purwoko</t>
  </si>
  <si>
    <t>Marketing</t>
  </si>
  <si>
    <t>Driver</t>
  </si>
  <si>
    <t>Admin</t>
  </si>
  <si>
    <t>Gudang</t>
  </si>
  <si>
    <t>Accounting</t>
  </si>
  <si>
    <t>Teknisi</t>
  </si>
  <si>
    <t>3275036612790011</t>
  </si>
  <si>
    <t>3216020506700032</t>
  </si>
  <si>
    <t>3216222010840004</t>
  </si>
  <si>
    <t>3275016204880018</t>
  </si>
  <si>
    <t>3520132706880001</t>
  </si>
  <si>
    <t>3215021306860001</t>
  </si>
  <si>
    <t>3304044204920009</t>
  </si>
  <si>
    <t>3521180602900001</t>
  </si>
  <si>
    <t>3175065211940004</t>
  </si>
  <si>
    <t>3215020808870001</t>
  </si>
  <si>
    <t>3302203003910003</t>
  </si>
  <si>
    <t>3314110412900001</t>
  </si>
  <si>
    <t>3307011411920003</t>
  </si>
  <si>
    <t>0000000000000000</t>
  </si>
  <si>
    <t>364803643407000</t>
  </si>
  <si>
    <t>443425269413000</t>
  </si>
  <si>
    <t>365171586646000</t>
  </si>
  <si>
    <t>840946487413000</t>
  </si>
  <si>
    <t>798480950529000</t>
  </si>
  <si>
    <t>877428516646000</t>
  </si>
  <si>
    <t>804681302006000</t>
  </si>
  <si>
    <t>889607370433000</t>
  </si>
  <si>
    <t>939474201521000</t>
  </si>
  <si>
    <t>679188797528000</t>
  </si>
  <si>
    <t>452546526533000</t>
  </si>
  <si>
    <t>JUMLAH</t>
  </si>
  <si>
    <t>USIA</t>
  </si>
  <si>
    <t>PENSIUN</t>
  </si>
  <si>
    <t>TANGGAL</t>
  </si>
  <si>
    <t>LAHIR</t>
  </si>
  <si>
    <t>MULAI KERJA</t>
  </si>
  <si>
    <t>MASA KERJA</t>
  </si>
  <si>
    <t>TAHUN 2023</t>
  </si>
  <si>
    <t>USIA PENSIUN</t>
  </si>
  <si>
    <t>Saat Ini</t>
  </si>
  <si>
    <t>Pensiun</t>
  </si>
  <si>
    <t>POKOK</t>
  </si>
  <si>
    <t>TUNJANGAN</t>
  </si>
  <si>
    <t>TETAP</t>
  </si>
  <si>
    <t>GAJI BRUTO 1 TAHUN</t>
  </si>
  <si>
    <t>3 Orang (Juli) Masuk Tdk Tetap</t>
  </si>
  <si>
    <t>Penghasilan</t>
  </si>
  <si>
    <t>Bruto Teratur</t>
  </si>
  <si>
    <t>Penghasilan Bruto</t>
  </si>
  <si>
    <t>BONUS</t>
  </si>
  <si>
    <t>THR</t>
  </si>
  <si>
    <t>KELOMPOK</t>
  </si>
  <si>
    <t>TER</t>
  </si>
  <si>
    <t>TARIF</t>
  </si>
  <si>
    <t>Tidak Teratur</t>
  </si>
  <si>
    <t>TER A</t>
  </si>
  <si>
    <t>TER B</t>
  </si>
  <si>
    <t>TER C</t>
  </si>
  <si>
    <t>TER Harian</t>
  </si>
  <si>
    <t>TK/0   TK/1   K/0</t>
  </si>
  <si>
    <t>TK/2   TK/3   K/1   K/2</t>
  </si>
  <si>
    <t>Mulai</t>
  </si>
  <si>
    <t>sampai</t>
  </si>
  <si>
    <t>Tarif Bulanan</t>
  </si>
  <si>
    <t>s.d.</t>
  </si>
  <si>
    <t>~~</t>
  </si>
  <si>
    <t>Bulanan</t>
  </si>
  <si>
    <t>123456789433000</t>
  </si>
  <si>
    <t>Nety</t>
  </si>
  <si>
    <t>tiyo</t>
  </si>
  <si>
    <t>Sis</t>
  </si>
  <si>
    <t>Leo</t>
  </si>
  <si>
    <t>Marko</t>
  </si>
  <si>
    <t>Fitri</t>
  </si>
  <si>
    <t>Fuad</t>
  </si>
  <si>
    <t>PT. XXX</t>
  </si>
  <si>
    <t>PERHITUNGAN PPH 21 TAHUN 2024</t>
  </si>
  <si>
    <t>BRUTTO 1 Tahun</t>
  </si>
  <si>
    <t>DESEMBER</t>
  </si>
  <si>
    <t>JAN-NOV</t>
  </si>
  <si>
    <t>BRUTO DESEMBER</t>
  </si>
  <si>
    <t>TK/1</t>
  </si>
  <si>
    <t xml:space="preserve">PERHITUNGAN PPH 21 </t>
  </si>
  <si>
    <t xml:space="preserve">PT. 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</si>
</sst>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* #,##0_);_(* \(#,##0\);_(* &quot;-&quot;_);_(@_)"/>
    <numFmt numFmtId="177" formatCode="_(* #,##0.00_);_(* \(#,##0.00\);_(* &quot;-&quot;??_);_(@_)"/>
    <numFmt numFmtId="178" formatCode="mm/dd/yy;@"/>
    <numFmt numFmtId="179" formatCode="0_);\(0\)"/>
    <numFmt numFmtId="180" formatCode="[$-421]dd\ mmm\ yy;@"/>
    <numFmt numFmtId="181" formatCode="_(* #,##0_);_(* \(#,##0\);_(* &quot;-&quot;??_);_(@_)"/>
    <numFmt numFmtId="182" formatCode="0\ &quot;Tahun&quot;"/>
  </numFmts>
  <fonts count="20">
    <font>
      <sz val="10"/>
      <name val="Arial"/>
    </font>
    <font>
      <sz val="11"/>
      <color theme="1"/>
      <name val="맑은 고딕"/>
      <family val="2"/>
      <charset val="1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Times New Roman"/>
      <family val="1"/>
    </font>
    <font>
      <sz val="11"/>
      <color theme="1"/>
      <name val="맑은 고딕"/>
      <family val="2"/>
      <charset val="1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Calibri"/>
      <family val="2"/>
      <charset val="1"/>
    </font>
    <font>
      <sz val="9"/>
      <name val="ËÎÌå"/>
      <family val="3"/>
      <charset val="129"/>
    </font>
    <font>
      <sz val="9"/>
      <name val="ËÎÌå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맑은 고딕"/>
      <family val="2"/>
      <scheme val="minor"/>
    </font>
    <font>
      <sz val="8"/>
      <name val="Times New Roman"/>
      <family val="1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7">
    <xf numFmtId="0" fontId="0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/>
    <xf numFmtId="0" fontId="10" fillId="0" borderId="0"/>
    <xf numFmtId="176" fontId="1" fillId="0" borderId="0" applyFont="0" applyFill="0" applyBorder="0" applyAlignment="0" applyProtection="0"/>
    <xf numFmtId="0" fontId="11" fillId="0" borderId="0" applyFont="0" applyAlignment="0">
      <alignment vertical="center"/>
    </xf>
    <xf numFmtId="0" fontId="12" fillId="0" borderId="0" applyFont="0" applyAlignment="0">
      <alignment vertical="center"/>
    </xf>
    <xf numFmtId="9" fontId="14" fillId="0" borderId="0" applyFont="0" applyFill="0" applyBorder="0" applyAlignment="0" applyProtection="0"/>
  </cellStyleXfs>
  <cellXfs count="202">
    <xf numFmtId="0" fontId="0" fillId="0" borderId="0" xfId="0"/>
    <xf numFmtId="0" fontId="4" fillId="0" borderId="1" xfId="0" applyFont="1" applyBorder="1" applyAlignment="1">
      <alignment horizontal="center"/>
    </xf>
    <xf numFmtId="38" fontId="4" fillId="0" borderId="1" xfId="0" applyNumberFormat="1" applyFont="1" applyBorder="1"/>
    <xf numFmtId="0" fontId="6" fillId="0" borderId="0" xfId="0" applyFont="1"/>
    <xf numFmtId="0" fontId="4" fillId="0" borderId="0" xfId="0" applyFont="1"/>
    <xf numFmtId="38" fontId="4" fillId="0" borderId="0" xfId="0" applyNumberFormat="1" applyFont="1"/>
    <xf numFmtId="17" fontId="6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7" fontId="6" fillId="0" borderId="2" xfId="1" applyNumberFormat="1" applyFont="1" applyFill="1" applyBorder="1" applyAlignment="1">
      <alignment horizontal="center" vertical="center"/>
    </xf>
    <xf numFmtId="37" fontId="6" fillId="2" borderId="2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7" fontId="6" fillId="0" borderId="3" xfId="1" applyNumberFormat="1" applyFont="1" applyFill="1" applyBorder="1" applyAlignment="1">
      <alignment horizontal="center" vertical="center"/>
    </xf>
    <xf numFmtId="37" fontId="6" fillId="2" borderId="3" xfId="1" applyNumberFormat="1" applyFont="1" applyFill="1" applyBorder="1" applyAlignment="1">
      <alignment horizontal="center" vertical="center"/>
    </xf>
    <xf numFmtId="0" fontId="4" fillId="0" borderId="4" xfId="0" applyFont="1" applyBorder="1"/>
    <xf numFmtId="3" fontId="4" fillId="0" borderId="1" xfId="2" quotePrefix="1" applyNumberFormat="1" applyFont="1" applyFill="1" applyBorder="1" applyAlignment="1">
      <alignment horizontal="center"/>
    </xf>
    <xf numFmtId="38" fontId="4" fillId="0" borderId="5" xfId="0" applyNumberFormat="1" applyFont="1" applyBorder="1"/>
    <xf numFmtId="176" fontId="4" fillId="0" borderId="0" xfId="2" applyFont="1" applyFill="1"/>
    <xf numFmtId="38" fontId="7" fillId="0" borderId="1" xfId="0" applyNumberFormat="1" applyFont="1" applyBorder="1"/>
    <xf numFmtId="179" fontId="4" fillId="0" borderId="1" xfId="0" applyNumberFormat="1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80" fontId="7" fillId="0" borderId="1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10" fillId="0" borderId="0" xfId="12"/>
    <xf numFmtId="1" fontId="6" fillId="0" borderId="6" xfId="0" quotePrefix="1" applyNumberFormat="1" applyFont="1" applyBorder="1" applyAlignment="1">
      <alignment horizontal="center"/>
    </xf>
    <xf numFmtId="0" fontId="4" fillId="0" borderId="0" xfId="10" applyFont="1"/>
    <xf numFmtId="37" fontId="6" fillId="3" borderId="2" xfId="5" applyNumberFormat="1" applyFont="1" applyFill="1" applyBorder="1" applyAlignment="1">
      <alignment horizontal="center" vertical="center"/>
    </xf>
    <xf numFmtId="37" fontId="6" fillId="0" borderId="2" xfId="5" applyNumberFormat="1" applyFont="1" applyFill="1" applyBorder="1" applyAlignment="1">
      <alignment horizontal="center" vertical="center"/>
    </xf>
    <xf numFmtId="37" fontId="6" fillId="3" borderId="3" xfId="5" applyNumberFormat="1" applyFont="1" applyFill="1" applyBorder="1" applyAlignment="1">
      <alignment horizontal="center" vertical="center"/>
    </xf>
    <xf numFmtId="37" fontId="6" fillId="0" borderId="3" xfId="5" applyNumberFormat="1" applyFont="1" applyFill="1" applyBorder="1" applyAlignment="1">
      <alignment horizontal="center" vertical="center"/>
    </xf>
    <xf numFmtId="0" fontId="6" fillId="0" borderId="0" xfId="10" applyFont="1"/>
    <xf numFmtId="37" fontId="4" fillId="0" borderId="0" xfId="10" applyNumberFormat="1" applyFont="1"/>
    <xf numFmtId="0" fontId="6" fillId="0" borderId="2" xfId="10" applyFont="1" applyBorder="1" applyAlignment="1">
      <alignment horizontal="center" vertical="center"/>
    </xf>
    <xf numFmtId="0" fontId="6" fillId="3" borderId="2" xfId="10" applyFont="1" applyFill="1" applyBorder="1" applyAlignment="1">
      <alignment horizontal="center" vertical="center"/>
    </xf>
    <xf numFmtId="37" fontId="6" fillId="3" borderId="9" xfId="5" applyNumberFormat="1" applyFont="1" applyFill="1" applyBorder="1" applyAlignment="1">
      <alignment horizontal="center" vertical="center"/>
    </xf>
    <xf numFmtId="37" fontId="6" fillId="3" borderId="4" xfId="5" applyNumberFormat="1" applyFont="1" applyFill="1" applyBorder="1" applyAlignment="1">
      <alignment horizontal="center" vertical="center"/>
    </xf>
    <xf numFmtId="0" fontId="4" fillId="0" borderId="0" xfId="10" applyFont="1" applyAlignment="1">
      <alignment vertical="center"/>
    </xf>
    <xf numFmtId="0" fontId="6" fillId="0" borderId="3" xfId="10" applyFont="1" applyBorder="1" applyAlignment="1">
      <alignment horizontal="center" vertical="center"/>
    </xf>
    <xf numFmtId="0" fontId="6" fillId="3" borderId="3" xfId="10" applyFont="1" applyFill="1" applyBorder="1" applyAlignment="1">
      <alignment horizontal="center" vertical="center"/>
    </xf>
    <xf numFmtId="0" fontId="6" fillId="0" borderId="10" xfId="10" applyFont="1" applyBorder="1" applyAlignment="1">
      <alignment horizontal="center" vertical="center"/>
    </xf>
    <xf numFmtId="37" fontId="6" fillId="3" borderId="5" xfId="5" applyNumberFormat="1" applyFont="1" applyFill="1" applyBorder="1" applyAlignment="1">
      <alignment horizontal="center" vertical="center"/>
    </xf>
    <xf numFmtId="0" fontId="4" fillId="0" borderId="11" xfId="10" applyFont="1" applyBorder="1"/>
    <xf numFmtId="0" fontId="4" fillId="0" borderId="4" xfId="10" applyFont="1" applyBorder="1"/>
    <xf numFmtId="15" fontId="4" fillId="0" borderId="4" xfId="10" applyNumberFormat="1" applyFont="1" applyBorder="1"/>
    <xf numFmtId="39" fontId="4" fillId="0" borderId="4" xfId="10" applyNumberFormat="1" applyFont="1" applyBorder="1"/>
    <xf numFmtId="38" fontId="4" fillId="0" borderId="4" xfId="10" applyNumberFormat="1" applyFont="1" applyBorder="1"/>
    <xf numFmtId="38" fontId="4" fillId="0" borderId="0" xfId="10" applyNumberFormat="1" applyFont="1"/>
    <xf numFmtId="0" fontId="4" fillId="0" borderId="12" xfId="10" applyFont="1" applyBorder="1" applyAlignment="1">
      <alignment horizontal="center"/>
    </xf>
    <xf numFmtId="0" fontId="4" fillId="0" borderId="5" xfId="10" quotePrefix="1" applyFont="1" applyBorder="1" applyAlignment="1">
      <alignment horizontal="center"/>
    </xf>
    <xf numFmtId="0" fontId="4" fillId="0" borderId="5" xfId="10" applyFont="1" applyBorder="1"/>
    <xf numFmtId="180" fontId="4" fillId="0" borderId="5" xfId="10" applyNumberFormat="1" applyFont="1" applyBorder="1"/>
    <xf numFmtId="38" fontId="4" fillId="0" borderId="5" xfId="10" applyNumberFormat="1" applyFont="1" applyBorder="1"/>
    <xf numFmtId="0" fontId="6" fillId="0" borderId="13" xfId="10" applyFont="1" applyBorder="1"/>
    <xf numFmtId="0" fontId="6" fillId="0" borderId="14" xfId="10" applyFont="1" applyBorder="1"/>
    <xf numFmtId="0" fontId="6" fillId="0" borderId="15" xfId="10" applyFont="1" applyBorder="1"/>
    <xf numFmtId="0" fontId="6" fillId="0" borderId="16" xfId="10" applyFont="1" applyBorder="1" applyAlignment="1">
      <alignment horizontal="center"/>
    </xf>
    <xf numFmtId="38" fontId="6" fillId="0" borderId="16" xfId="10" applyNumberFormat="1" applyFont="1" applyBorder="1"/>
    <xf numFmtId="38" fontId="6" fillId="0" borderId="17" xfId="10" applyNumberFormat="1" applyFont="1" applyBorder="1"/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4" fillId="0" borderId="0" xfId="0" applyNumberFormat="1" applyFont="1"/>
    <xf numFmtId="1" fontId="4" fillId="0" borderId="4" xfId="0" applyNumberFormat="1" applyFont="1" applyBorder="1"/>
    <xf numFmtId="15" fontId="4" fillId="0" borderId="4" xfId="0" applyNumberFormat="1" applyFont="1" applyBorder="1"/>
    <xf numFmtId="0" fontId="4" fillId="0" borderId="5" xfId="0" applyFont="1" applyBorder="1"/>
    <xf numFmtId="1" fontId="4" fillId="0" borderId="5" xfId="0" applyNumberFormat="1" applyFont="1" applyBorder="1"/>
    <xf numFmtId="15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4" xfId="0" quotePrefix="1" applyFont="1" applyBorder="1" applyAlignment="1">
      <alignment horizontal="center"/>
    </xf>
    <xf numFmtId="1" fontId="6" fillId="0" borderId="14" xfId="0" quotePrefix="1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38" fontId="6" fillId="0" borderId="0" xfId="0" applyNumberFormat="1" applyFont="1"/>
    <xf numFmtId="0" fontId="6" fillId="0" borderId="4" xfId="10" applyFont="1" applyBorder="1"/>
    <xf numFmtId="0" fontId="6" fillId="0" borderId="5" xfId="10" applyFont="1" applyBorder="1"/>
    <xf numFmtId="176" fontId="6" fillId="0" borderId="17" xfId="2" applyFont="1" applyFill="1" applyBorder="1"/>
    <xf numFmtId="176" fontId="6" fillId="0" borderId="0" xfId="2" applyFont="1" applyFill="1"/>
    <xf numFmtId="176" fontId="6" fillId="3" borderId="2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4" fillId="0" borderId="4" xfId="2" applyFont="1" applyFill="1" applyBorder="1"/>
    <xf numFmtId="176" fontId="4" fillId="0" borderId="5" xfId="2" applyFont="1" applyFill="1" applyBorder="1"/>
    <xf numFmtId="176" fontId="6" fillId="0" borderId="16" xfId="2" applyFont="1" applyFill="1" applyBorder="1"/>
    <xf numFmtId="176" fontId="4" fillId="0" borderId="1" xfId="2" applyFont="1" applyFill="1" applyBorder="1"/>
    <xf numFmtId="176" fontId="6" fillId="3" borderId="18" xfId="2" applyFont="1" applyFill="1" applyBorder="1" applyAlignment="1">
      <alignment horizontal="center" vertical="center"/>
    </xf>
    <xf numFmtId="176" fontId="6" fillId="3" borderId="19" xfId="2" applyFont="1" applyFill="1" applyBorder="1" applyAlignment="1">
      <alignment horizontal="center" vertical="center"/>
    </xf>
    <xf numFmtId="176" fontId="4" fillId="0" borderId="18" xfId="2" applyFont="1" applyFill="1" applyBorder="1"/>
    <xf numFmtId="176" fontId="4" fillId="0" borderId="7" xfId="2" applyFont="1" applyFill="1" applyBorder="1" applyAlignment="1">
      <alignment horizontal="right"/>
    </xf>
    <xf numFmtId="176" fontId="4" fillId="0" borderId="19" xfId="2" applyFont="1" applyFill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179" fontId="4" fillId="0" borderId="5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8" fontId="6" fillId="0" borderId="16" xfId="0" applyNumberFormat="1" applyFont="1" applyBorder="1"/>
    <xf numFmtId="3" fontId="4" fillId="0" borderId="1" xfId="3" quotePrefix="1" applyNumberFormat="1" applyFont="1" applyFill="1" applyBorder="1" applyAlignment="1">
      <alignment horizontal="center"/>
    </xf>
    <xf numFmtId="3" fontId="7" fillId="0" borderId="20" xfId="0" applyNumberFormat="1" applyFont="1" applyBorder="1" applyAlignment="1">
      <alignment horizontal="center"/>
    </xf>
    <xf numFmtId="0" fontId="10" fillId="0" borderId="0" xfId="12" applyAlignment="1">
      <alignment horizontal="center"/>
    </xf>
    <xf numFmtId="1" fontId="10" fillId="0" borderId="0" xfId="12" applyNumberFormat="1" applyAlignment="1">
      <alignment horizontal="center"/>
    </xf>
    <xf numFmtId="0" fontId="0" fillId="0" borderId="0" xfId="0" applyAlignment="1">
      <alignment horizontal="center"/>
    </xf>
    <xf numFmtId="3" fontId="7" fillId="0" borderId="16" xfId="0" applyNumberFormat="1" applyFont="1" applyBorder="1" applyAlignment="1">
      <alignment horizontal="center"/>
    </xf>
    <xf numFmtId="176" fontId="10" fillId="0" borderId="0" xfId="2" applyFont="1"/>
    <xf numFmtId="176" fontId="0" fillId="0" borderId="0" xfId="2" applyFont="1"/>
    <xf numFmtId="176" fontId="0" fillId="0" borderId="0" xfId="0" applyNumberFormat="1"/>
    <xf numFmtId="0" fontId="5" fillId="0" borderId="0" xfId="0" applyFont="1"/>
    <xf numFmtId="1" fontId="6" fillId="0" borderId="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4" fillId="0" borderId="1" xfId="2" quotePrefix="1" applyNumberFormat="1" applyFont="1" applyFill="1" applyBorder="1" applyAlignment="1">
      <alignment horizontal="left"/>
    </xf>
    <xf numFmtId="15" fontId="4" fillId="0" borderId="20" xfId="0" applyNumberFormat="1" applyFont="1" applyBorder="1" applyAlignment="1">
      <alignment horizontal="center"/>
    </xf>
    <xf numFmtId="177" fontId="4" fillId="0" borderId="0" xfId="1" applyFont="1"/>
    <xf numFmtId="177" fontId="4" fillId="0" borderId="0" xfId="10" applyNumberFormat="1" applyFont="1"/>
    <xf numFmtId="0" fontId="13" fillId="0" borderId="0" xfId="0" applyFont="1"/>
    <xf numFmtId="181" fontId="4" fillId="0" borderId="0" xfId="1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1" applyNumberFormat="1" applyFont="1" applyAlignment="1">
      <alignment horizontal="center"/>
    </xf>
    <xf numFmtId="14" fontId="2" fillId="0" borderId="0" xfId="1" applyNumberFormat="1" applyFont="1" applyAlignment="1">
      <alignment horizontal="center"/>
    </xf>
    <xf numFmtId="182" fontId="0" fillId="0" borderId="0" xfId="0" applyNumberFormat="1" applyAlignment="1">
      <alignment horizontal="center"/>
    </xf>
    <xf numFmtId="181" fontId="0" fillId="0" borderId="0" xfId="1" applyNumberFormat="1" applyFont="1"/>
    <xf numFmtId="0" fontId="0" fillId="4" borderId="0" xfId="0" applyFill="1"/>
    <xf numFmtId="1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4" fontId="0" fillId="4" borderId="0" xfId="1" applyNumberFormat="1" applyFont="1" applyFill="1" applyAlignment="1">
      <alignment horizontal="center"/>
    </xf>
    <xf numFmtId="14" fontId="2" fillId="4" borderId="0" xfId="1" applyNumberFormat="1" applyFont="1" applyFill="1" applyAlignment="1">
      <alignment horizontal="center"/>
    </xf>
    <xf numFmtId="182" fontId="0" fillId="4" borderId="0" xfId="0" applyNumberFormat="1" applyFill="1" applyAlignment="1">
      <alignment horizontal="center"/>
    </xf>
    <xf numFmtId="181" fontId="0" fillId="4" borderId="0" xfId="1" applyNumberFormat="1" applyFont="1" applyFill="1"/>
    <xf numFmtId="181" fontId="2" fillId="4" borderId="0" xfId="1" applyNumberFormat="1" applyFont="1" applyFill="1"/>
    <xf numFmtId="181" fontId="0" fillId="0" borderId="0" xfId="0" applyNumberFormat="1"/>
    <xf numFmtId="176" fontId="4" fillId="0" borderId="1" xfId="2" applyFont="1" applyFill="1" applyBorder="1" applyAlignment="1">
      <alignment horizontal="right"/>
    </xf>
    <xf numFmtId="38" fontId="6" fillId="0" borderId="0" xfId="10" applyNumberFormat="1" applyFont="1"/>
    <xf numFmtId="0" fontId="4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0" xfId="0" applyFont="1"/>
    <xf numFmtId="0" fontId="15" fillId="0" borderId="27" xfId="0" applyFont="1" applyBorder="1"/>
    <xf numFmtId="3" fontId="15" fillId="0" borderId="27" xfId="0" quotePrefix="1" applyNumberFormat="1" applyFont="1" applyBorder="1" applyAlignment="1">
      <alignment horizontal="center"/>
    </xf>
    <xf numFmtId="9" fontId="15" fillId="0" borderId="27" xfId="0" quotePrefix="1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3" fontId="15" fillId="0" borderId="27" xfId="0" applyNumberFormat="1" applyFont="1" applyBorder="1" applyAlignment="1">
      <alignment horizontal="center"/>
    </xf>
    <xf numFmtId="10" fontId="15" fillId="0" borderId="27" xfId="0" quotePrefix="1" applyNumberFormat="1" applyFont="1" applyBorder="1" applyAlignment="1">
      <alignment horizontal="center"/>
    </xf>
    <xf numFmtId="10" fontId="15" fillId="0" borderId="27" xfId="16" applyNumberFormat="1" applyFont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38" fontId="4" fillId="0" borderId="1" xfId="0" applyNumberFormat="1" applyFont="1" applyBorder="1" applyAlignment="1">
      <alignment horizontal="center"/>
    </xf>
    <xf numFmtId="10" fontId="4" fillId="0" borderId="1" xfId="16" applyNumberFormat="1" applyFont="1" applyFill="1" applyBorder="1" applyAlignment="1">
      <alignment horizontal="center"/>
    </xf>
    <xf numFmtId="38" fontId="6" fillId="0" borderId="16" xfId="0" applyNumberFormat="1" applyFont="1" applyBorder="1" applyAlignment="1">
      <alignment horizontal="center"/>
    </xf>
    <xf numFmtId="3" fontId="4" fillId="0" borderId="8" xfId="10" applyNumberFormat="1" applyFont="1" applyBorder="1" applyAlignment="1">
      <alignment horizontal="center"/>
    </xf>
    <xf numFmtId="3" fontId="4" fillId="0" borderId="6" xfId="10" applyNumberFormat="1" applyFont="1" applyBorder="1"/>
    <xf numFmtId="1" fontId="4" fillId="0" borderId="6" xfId="10" applyNumberFormat="1" applyFont="1" applyBorder="1"/>
    <xf numFmtId="3" fontId="4" fillId="0" borderId="1" xfId="10" applyNumberFormat="1" applyFont="1" applyBorder="1"/>
    <xf numFmtId="180" fontId="4" fillId="0" borderId="1" xfId="10" applyNumberFormat="1" applyFont="1" applyBorder="1" applyAlignment="1">
      <alignment horizontal="center"/>
    </xf>
    <xf numFmtId="15" fontId="4" fillId="0" borderId="6" xfId="10" applyNumberFormat="1" applyFont="1" applyBorder="1"/>
    <xf numFmtId="3" fontId="4" fillId="0" borderId="1" xfId="10" applyNumberFormat="1" applyFont="1" applyBorder="1" applyAlignment="1">
      <alignment horizontal="center"/>
    </xf>
    <xf numFmtId="38" fontId="4" fillId="0" borderId="6" xfId="10" applyNumberFormat="1" applyFont="1" applyBorder="1"/>
    <xf numFmtId="37" fontId="4" fillId="0" borderId="1" xfId="10" applyNumberFormat="1" applyFont="1" applyBorder="1"/>
    <xf numFmtId="37" fontId="4" fillId="0" borderId="1" xfId="10" applyNumberFormat="1" applyFont="1" applyBorder="1" applyAlignment="1">
      <alignment horizontal="right"/>
    </xf>
    <xf numFmtId="177" fontId="4" fillId="0" borderId="0" xfId="1" applyFont="1" applyFill="1"/>
    <xf numFmtId="181" fontId="4" fillId="0" borderId="0" xfId="1" applyNumberFormat="1" applyFont="1" applyFill="1"/>
    <xf numFmtId="181" fontId="4" fillId="0" borderId="0" xfId="10" applyNumberFormat="1" applyFont="1"/>
    <xf numFmtId="1" fontId="4" fillId="0" borderId="0" xfId="10" applyNumberFormat="1" applyFont="1"/>
    <xf numFmtId="1" fontId="4" fillId="0" borderId="1" xfId="10" quotePrefix="1" applyNumberFormat="1" applyFont="1" applyBorder="1" applyAlignment="1">
      <alignment horizontal="center"/>
    </xf>
    <xf numFmtId="176" fontId="4" fillId="0" borderId="0" xfId="0" applyNumberFormat="1" applyFont="1"/>
    <xf numFmtId="38" fontId="4" fillId="0" borderId="0" xfId="0" applyNumberFormat="1" applyFont="1" applyAlignment="1">
      <alignment horizontal="center"/>
    </xf>
    <xf numFmtId="3" fontId="16" fillId="0" borderId="8" xfId="0" applyNumberFormat="1" applyFont="1" applyBorder="1" applyAlignment="1">
      <alignment horizontal="center"/>
    </xf>
    <xf numFmtId="3" fontId="17" fillId="0" borderId="1" xfId="2" quotePrefix="1" applyNumberFormat="1" applyFont="1" applyFill="1" applyBorder="1" applyAlignment="1">
      <alignment horizontal="center"/>
    </xf>
    <xf numFmtId="3" fontId="17" fillId="0" borderId="1" xfId="2" quotePrefix="1" applyNumberFormat="1" applyFont="1" applyFill="1" applyBorder="1" applyAlignment="1">
      <alignment horizontal="left"/>
    </xf>
    <xf numFmtId="1" fontId="18" fillId="0" borderId="6" xfId="0" applyNumberFormat="1" applyFont="1" applyBorder="1" applyAlignment="1">
      <alignment horizontal="center" vertical="center"/>
    </xf>
    <xf numFmtId="1" fontId="18" fillId="0" borderId="6" xfId="0" quotePrefix="1" applyNumberFormat="1" applyFont="1" applyBorder="1" applyAlignment="1">
      <alignment horizontal="center"/>
    </xf>
    <xf numFmtId="180" fontId="16" fillId="0" borderId="1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79" fontId="17" fillId="0" borderId="1" xfId="0" applyNumberFormat="1" applyFont="1" applyBorder="1" applyAlignment="1">
      <alignment horizontal="center"/>
    </xf>
    <xf numFmtId="178" fontId="17" fillId="0" borderId="1" xfId="0" applyNumberFormat="1" applyFont="1" applyBorder="1" applyAlignment="1">
      <alignment horizontal="center"/>
    </xf>
    <xf numFmtId="38" fontId="17" fillId="0" borderId="1" xfId="0" applyNumberFormat="1" applyFont="1" applyBorder="1"/>
    <xf numFmtId="38" fontId="16" fillId="0" borderId="1" xfId="0" applyNumberFormat="1" applyFont="1" applyBorder="1"/>
    <xf numFmtId="38" fontId="17" fillId="0" borderId="1" xfId="0" applyNumberFormat="1" applyFont="1" applyBorder="1" applyAlignment="1">
      <alignment horizontal="center"/>
    </xf>
    <xf numFmtId="10" fontId="17" fillId="0" borderId="1" xfId="16" applyNumberFormat="1" applyFont="1" applyFill="1" applyBorder="1" applyAlignment="1">
      <alignment horizontal="center"/>
    </xf>
    <xf numFmtId="177" fontId="17" fillId="0" borderId="0" xfId="1" applyFont="1"/>
    <xf numFmtId="0" fontId="17" fillId="0" borderId="0" xfId="0" applyFont="1"/>
    <xf numFmtId="0" fontId="15" fillId="0" borderId="2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7" fontId="6" fillId="3" borderId="2" xfId="5" applyNumberFormat="1" applyFont="1" applyFill="1" applyBorder="1" applyAlignment="1">
      <alignment horizontal="center" vertical="center"/>
    </xf>
    <xf numFmtId="37" fontId="6" fillId="3" borderId="3" xfId="5" applyNumberFormat="1" applyFont="1" applyFill="1" applyBorder="1" applyAlignment="1">
      <alignment horizontal="center" vertical="center"/>
    </xf>
    <xf numFmtId="0" fontId="6" fillId="0" borderId="23" xfId="10" applyFont="1" applyBorder="1" applyAlignment="1">
      <alignment horizontal="center" vertical="center"/>
    </xf>
    <xf numFmtId="0" fontId="6" fillId="0" borderId="24" xfId="1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/>
    </xf>
    <xf numFmtId="0" fontId="6" fillId="0" borderId="3" xfId="10" applyFont="1" applyBorder="1" applyAlignment="1">
      <alignment horizontal="center" vertical="center"/>
    </xf>
    <xf numFmtId="0" fontId="6" fillId="3" borderId="2" xfId="10" applyFont="1" applyFill="1" applyBorder="1" applyAlignment="1">
      <alignment horizontal="center" vertical="center"/>
    </xf>
    <xf numFmtId="0" fontId="6" fillId="3" borderId="3" xfId="10" applyFont="1" applyFill="1" applyBorder="1" applyAlignment="1">
      <alignment horizontal="center" vertical="center"/>
    </xf>
    <xf numFmtId="0" fontId="6" fillId="0" borderId="21" xfId="10" applyFont="1" applyBorder="1" applyAlignment="1">
      <alignment horizontal="center" vertical="center"/>
    </xf>
    <xf numFmtId="0" fontId="6" fillId="0" borderId="22" xfId="1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7">
    <cellStyle name="Comma [0] 2" xfId="3" xr:uid="{00000000-0005-0000-0000-000002000000}"/>
    <cellStyle name="Comma [0] 3" xfId="4" xr:uid="{00000000-0005-0000-0000-000003000000}"/>
    <cellStyle name="Comma [0] 4" xfId="13" xr:uid="{00000000-0005-0000-0000-000004000000}"/>
    <cellStyle name="Comma 2" xfId="5" xr:uid="{00000000-0005-0000-0000-000005000000}"/>
    <cellStyle name="Comma 2 2" xfId="6" xr:uid="{00000000-0005-0000-0000-000006000000}"/>
    <cellStyle name="Comma 2 3" xfId="7" xr:uid="{00000000-0005-0000-0000-000007000000}"/>
    <cellStyle name="Comma 3" xfId="8" xr:uid="{00000000-0005-0000-0000-000008000000}"/>
    <cellStyle name="Hyperlink 2" xfId="9" xr:uid="{00000000-0005-0000-0000-000009000000}"/>
    <cellStyle name="Normal 11" xfId="15" xr:uid="{00000000-0005-0000-0000-00000B000000}"/>
    <cellStyle name="Normal 2" xfId="10" xr:uid="{00000000-0005-0000-0000-00000C000000}"/>
    <cellStyle name="Normal 2 8" xfId="14" xr:uid="{00000000-0005-0000-0000-00000D000000}"/>
    <cellStyle name="Normal 3" xfId="11" xr:uid="{00000000-0005-0000-0000-00000E000000}"/>
    <cellStyle name="Normal 4" xfId="12" xr:uid="{00000000-0005-0000-0000-00000F000000}"/>
    <cellStyle name="백분율" xfId="16" builtinId="5"/>
    <cellStyle name="쉼표" xfId="1" builtinId="3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F74F-4677-435D-9086-B762974B7D68}">
  <sheetPr>
    <tabColor theme="4"/>
  </sheetPr>
  <dimension ref="B1:T48"/>
  <sheetViews>
    <sheetView zoomScale="85" zoomScaleNormal="85" workbookViewId="0">
      <selection activeCell="D12" sqref="D12"/>
    </sheetView>
  </sheetViews>
  <sheetFormatPr defaultRowHeight="12.5"/>
  <cols>
    <col min="1" max="1" width="4.453125" customWidth="1"/>
    <col min="2" max="2" width="15.453125" customWidth="1"/>
    <col min="3" max="3" width="3.7265625" customWidth="1"/>
    <col min="4" max="4" width="15.453125" customWidth="1"/>
    <col min="5" max="5" width="12.81640625" customWidth="1"/>
    <col min="6" max="6" width="5" customWidth="1"/>
    <col min="7" max="7" width="15" customWidth="1"/>
    <col min="8" max="8" width="4.1796875" bestFit="1" customWidth="1"/>
    <col min="9" max="9" width="14.7265625" customWidth="1"/>
    <col min="10" max="10" width="12.54296875" bestFit="1" customWidth="1"/>
    <col min="11" max="11" width="5.26953125" customWidth="1"/>
    <col min="12" max="12" width="15.453125" customWidth="1"/>
    <col min="13" max="13" width="4.1796875" customWidth="1"/>
    <col min="14" max="14" width="15.81640625" customWidth="1"/>
    <col min="15" max="15" width="12.54296875" customWidth="1"/>
    <col min="16" max="16" width="5.26953125" customWidth="1"/>
    <col min="19" max="19" width="11.1796875" customWidth="1"/>
    <col min="20" max="20" width="12.54296875" bestFit="1" customWidth="1"/>
  </cols>
  <sheetData>
    <row r="1" spans="2:20" ht="18" thickTop="1" thickBot="1">
      <c r="B1" s="182" t="s">
        <v>281</v>
      </c>
      <c r="C1" s="182"/>
      <c r="D1" s="182"/>
      <c r="E1" s="182"/>
      <c r="F1" s="135"/>
      <c r="G1" s="182" t="s">
        <v>282</v>
      </c>
      <c r="H1" s="182"/>
      <c r="I1" s="182"/>
      <c r="J1" s="182"/>
      <c r="K1" s="135"/>
      <c r="L1" s="182" t="s">
        <v>283</v>
      </c>
      <c r="M1" s="182"/>
      <c r="N1" s="182"/>
      <c r="O1" s="182"/>
      <c r="P1" s="135"/>
      <c r="Q1" s="182" t="s">
        <v>284</v>
      </c>
      <c r="R1" s="182"/>
      <c r="S1" s="182"/>
      <c r="T1" s="182"/>
    </row>
    <row r="2" spans="2:20" ht="18" thickTop="1" thickBot="1">
      <c r="B2" s="182" t="s">
        <v>285</v>
      </c>
      <c r="C2" s="182"/>
      <c r="D2" s="182"/>
      <c r="E2" s="182"/>
      <c r="F2" s="135"/>
      <c r="G2" s="182" t="s">
        <v>286</v>
      </c>
      <c r="H2" s="182"/>
      <c r="I2" s="182"/>
      <c r="J2" s="182"/>
      <c r="K2" s="135"/>
      <c r="L2" s="182" t="s">
        <v>34</v>
      </c>
      <c r="M2" s="182"/>
      <c r="N2" s="182"/>
      <c r="O2" s="182"/>
      <c r="P2" s="135"/>
      <c r="Q2" s="182"/>
      <c r="R2" s="182"/>
      <c r="S2" s="182"/>
      <c r="T2" s="182"/>
    </row>
    <row r="3" spans="2:20" ht="18" thickTop="1" thickBot="1">
      <c r="B3" s="134" t="s">
        <v>287</v>
      </c>
      <c r="C3" s="136"/>
      <c r="D3" s="134" t="s">
        <v>288</v>
      </c>
      <c r="E3" s="136" t="s">
        <v>289</v>
      </c>
      <c r="F3" s="135"/>
      <c r="G3" s="134" t="s">
        <v>287</v>
      </c>
      <c r="H3" s="136"/>
      <c r="I3" s="134" t="s">
        <v>288</v>
      </c>
      <c r="J3" s="136" t="s">
        <v>289</v>
      </c>
      <c r="K3" s="135"/>
      <c r="L3" s="134" t="s">
        <v>287</v>
      </c>
      <c r="M3" s="136"/>
      <c r="N3" s="134" t="s">
        <v>288</v>
      </c>
      <c r="O3" s="136" t="s">
        <v>289</v>
      </c>
      <c r="P3" s="135"/>
      <c r="Q3" s="134" t="s">
        <v>287</v>
      </c>
      <c r="R3" s="136"/>
      <c r="S3" s="134" t="s">
        <v>288</v>
      </c>
      <c r="T3" s="136" t="s">
        <v>289</v>
      </c>
    </row>
    <row r="4" spans="2:20" ht="18" thickTop="1" thickBot="1">
      <c r="B4" s="137">
        <v>0</v>
      </c>
      <c r="C4" s="134" t="s">
        <v>290</v>
      </c>
      <c r="D4" s="137">
        <v>5400000</v>
      </c>
      <c r="E4" s="138">
        <v>0</v>
      </c>
      <c r="F4" s="139"/>
      <c r="G4" s="137">
        <v>0</v>
      </c>
      <c r="H4" s="134" t="s">
        <v>290</v>
      </c>
      <c r="I4" s="137">
        <v>6200000</v>
      </c>
      <c r="J4" s="138">
        <v>0</v>
      </c>
      <c r="K4" s="139"/>
      <c r="L4" s="137">
        <v>0</v>
      </c>
      <c r="M4" s="134" t="s">
        <v>290</v>
      </c>
      <c r="N4" s="137">
        <v>6600000</v>
      </c>
      <c r="O4" s="138">
        <v>0</v>
      </c>
      <c r="P4" s="135"/>
      <c r="Q4" s="137" t="s">
        <v>291</v>
      </c>
      <c r="R4" s="134" t="s">
        <v>290</v>
      </c>
      <c r="S4" s="137">
        <v>450000</v>
      </c>
      <c r="T4" s="138">
        <v>0</v>
      </c>
    </row>
    <row r="5" spans="2:20" ht="18" thickTop="1" thickBot="1">
      <c r="B5" s="140">
        <f>D4+1</f>
        <v>5400001</v>
      </c>
      <c r="C5" s="134" t="s">
        <v>290</v>
      </c>
      <c r="D5" s="140">
        <v>5650000</v>
      </c>
      <c r="E5" s="141">
        <v>2.5000000000000001E-3</v>
      </c>
      <c r="F5" s="139"/>
      <c r="G5" s="140">
        <f>I4+1</f>
        <v>6200001</v>
      </c>
      <c r="H5" s="134" t="s">
        <v>290</v>
      </c>
      <c r="I5" s="140">
        <v>6500000</v>
      </c>
      <c r="J5" s="141">
        <v>2.5000000000000001E-3</v>
      </c>
      <c r="K5" s="139"/>
      <c r="L5" s="140">
        <f>N4+1</f>
        <v>6600001</v>
      </c>
      <c r="M5" s="134" t="s">
        <v>290</v>
      </c>
      <c r="N5" s="140">
        <v>6950000</v>
      </c>
      <c r="O5" s="141">
        <v>2.5000000000000001E-3</v>
      </c>
      <c r="P5" s="135"/>
      <c r="Q5" s="140">
        <f>S4+1</f>
        <v>450001</v>
      </c>
      <c r="R5" s="134" t="s">
        <v>290</v>
      </c>
      <c r="S5" s="140">
        <v>2500000</v>
      </c>
      <c r="T5" s="141">
        <v>5.0000000000000001E-3</v>
      </c>
    </row>
    <row r="6" spans="2:20" ht="18" thickTop="1" thickBot="1">
      <c r="B6" s="140">
        <f>D5+1</f>
        <v>5650001</v>
      </c>
      <c r="C6" s="134" t="s">
        <v>290</v>
      </c>
      <c r="D6" s="140">
        <v>5950000</v>
      </c>
      <c r="E6" s="142">
        <v>5.0000000000000001E-3</v>
      </c>
      <c r="F6" s="139"/>
      <c r="G6" s="140">
        <f>I5+1</f>
        <v>6500001</v>
      </c>
      <c r="H6" s="134" t="s">
        <v>290</v>
      </c>
      <c r="I6" s="140">
        <v>6850000</v>
      </c>
      <c r="J6" s="142">
        <v>5.0000000000000001E-3</v>
      </c>
      <c r="K6" s="139"/>
      <c r="L6" s="140">
        <f>N5+1</f>
        <v>6950001</v>
      </c>
      <c r="M6" s="134" t="s">
        <v>290</v>
      </c>
      <c r="N6" s="140">
        <v>7350000</v>
      </c>
      <c r="O6" s="142">
        <v>5.0000000000000001E-3</v>
      </c>
      <c r="P6" s="135"/>
      <c r="Q6" s="135"/>
      <c r="R6" s="135"/>
      <c r="S6" s="135"/>
      <c r="T6" s="135"/>
    </row>
    <row r="7" spans="2:20" ht="18" thickTop="1" thickBot="1">
      <c r="B7" s="140">
        <f>D6+1</f>
        <v>5950001</v>
      </c>
      <c r="C7" s="134" t="s">
        <v>290</v>
      </c>
      <c r="D7" s="140">
        <v>6300000</v>
      </c>
      <c r="E7" s="142">
        <v>7.4999999999999997E-3</v>
      </c>
      <c r="F7" s="139"/>
      <c r="G7" s="140">
        <f>I6+1</f>
        <v>6850001</v>
      </c>
      <c r="H7" s="134" t="s">
        <v>290</v>
      </c>
      <c r="I7" s="140">
        <v>7300000</v>
      </c>
      <c r="J7" s="142">
        <v>7.4999999999999997E-3</v>
      </c>
      <c r="K7" s="139"/>
      <c r="L7" s="140">
        <f>N6+1</f>
        <v>7350001</v>
      </c>
      <c r="M7" s="134" t="s">
        <v>290</v>
      </c>
      <c r="N7" s="140">
        <v>7800000</v>
      </c>
      <c r="O7" s="142">
        <v>7.4999999999999997E-3</v>
      </c>
      <c r="P7" s="135"/>
      <c r="Q7" s="135"/>
      <c r="R7" s="135"/>
      <c r="S7" s="135"/>
      <c r="T7" s="135"/>
    </row>
    <row r="8" spans="2:20" ht="18" thickTop="1" thickBot="1">
      <c r="B8" s="140">
        <f t="shared" ref="B8:B47" si="0">D7+1</f>
        <v>6300001</v>
      </c>
      <c r="C8" s="134" t="s">
        <v>290</v>
      </c>
      <c r="D8" s="140">
        <v>6750000</v>
      </c>
      <c r="E8" s="142">
        <v>0.01</v>
      </c>
      <c r="F8" s="139"/>
      <c r="G8" s="140">
        <f t="shared" ref="G8:G43" si="1">I7+1</f>
        <v>7300001</v>
      </c>
      <c r="H8" s="134" t="s">
        <v>290</v>
      </c>
      <c r="I8" s="140">
        <v>9200000</v>
      </c>
      <c r="J8" s="142">
        <v>0.01</v>
      </c>
      <c r="K8" s="139"/>
      <c r="L8" s="140">
        <f t="shared" ref="L8:L44" si="2">N7+1</f>
        <v>7800001</v>
      </c>
      <c r="M8" s="134" t="s">
        <v>290</v>
      </c>
      <c r="N8" s="140">
        <v>8850000</v>
      </c>
      <c r="O8" s="142">
        <v>0.01</v>
      </c>
      <c r="P8" s="135"/>
      <c r="Q8" s="135"/>
      <c r="R8" s="135"/>
      <c r="S8" s="135"/>
      <c r="T8" s="135"/>
    </row>
    <row r="9" spans="2:20" ht="18" thickTop="1" thickBot="1">
      <c r="B9" s="140">
        <f t="shared" si="0"/>
        <v>6750001</v>
      </c>
      <c r="C9" s="134" t="s">
        <v>290</v>
      </c>
      <c r="D9" s="140">
        <v>7500000</v>
      </c>
      <c r="E9" s="142">
        <v>1.2500000000000001E-2</v>
      </c>
      <c r="F9" s="139"/>
      <c r="G9" s="140">
        <f t="shared" si="1"/>
        <v>9200001</v>
      </c>
      <c r="H9" s="134" t="s">
        <v>290</v>
      </c>
      <c r="I9" s="140">
        <v>10750000</v>
      </c>
      <c r="J9" s="142">
        <v>1.4999999999999999E-2</v>
      </c>
      <c r="K9" s="139"/>
      <c r="L9" s="140">
        <f t="shared" si="2"/>
        <v>8850001</v>
      </c>
      <c r="M9" s="134" t="s">
        <v>290</v>
      </c>
      <c r="N9" s="140">
        <v>9800000</v>
      </c>
      <c r="O9" s="142">
        <v>1.2500000000000001E-2</v>
      </c>
      <c r="P9" s="135"/>
      <c r="Q9" s="135"/>
      <c r="R9" s="135"/>
      <c r="S9" s="135"/>
      <c r="T9" s="135"/>
    </row>
    <row r="10" spans="2:20" ht="18" thickTop="1" thickBot="1">
      <c r="B10" s="140">
        <f t="shared" si="0"/>
        <v>7500001</v>
      </c>
      <c r="C10" s="134" t="s">
        <v>290</v>
      </c>
      <c r="D10" s="140">
        <v>8550000</v>
      </c>
      <c r="E10" s="142">
        <v>1.4999999999999999E-2</v>
      </c>
      <c r="F10" s="139"/>
      <c r="G10" s="140">
        <f t="shared" si="1"/>
        <v>10750001</v>
      </c>
      <c r="H10" s="134" t="s">
        <v>290</v>
      </c>
      <c r="I10" s="140">
        <v>11250000</v>
      </c>
      <c r="J10" s="142">
        <v>0.02</v>
      </c>
      <c r="K10" s="139"/>
      <c r="L10" s="140">
        <f t="shared" si="2"/>
        <v>9800001</v>
      </c>
      <c r="M10" s="134" t="s">
        <v>290</v>
      </c>
      <c r="N10" s="140">
        <v>10950000</v>
      </c>
      <c r="O10" s="142">
        <v>1.4999999999999999E-2</v>
      </c>
      <c r="P10" s="135"/>
      <c r="Q10" s="135"/>
      <c r="R10" s="135"/>
      <c r="S10" s="135"/>
      <c r="T10" s="135"/>
    </row>
    <row r="11" spans="2:20" ht="18" thickTop="1" thickBot="1">
      <c r="B11" s="140">
        <f t="shared" si="0"/>
        <v>8550001</v>
      </c>
      <c r="C11" s="134" t="s">
        <v>290</v>
      </c>
      <c r="D11" s="140">
        <v>9650000</v>
      </c>
      <c r="E11" s="142">
        <v>1.7500000000000002E-2</v>
      </c>
      <c r="F11" s="139"/>
      <c r="G11" s="140">
        <f t="shared" si="1"/>
        <v>11250001</v>
      </c>
      <c r="H11" s="134" t="s">
        <v>290</v>
      </c>
      <c r="I11" s="140">
        <v>11600000</v>
      </c>
      <c r="J11" s="142">
        <v>2.5000000000000001E-2</v>
      </c>
      <c r="K11" s="139"/>
      <c r="L11" s="140">
        <f t="shared" si="2"/>
        <v>10950001</v>
      </c>
      <c r="M11" s="134" t="s">
        <v>290</v>
      </c>
      <c r="N11" s="140">
        <v>11200000</v>
      </c>
      <c r="O11" s="142">
        <v>1.7500000000000002E-2</v>
      </c>
      <c r="P11" s="135"/>
      <c r="Q11" s="135"/>
      <c r="R11" s="135"/>
      <c r="S11" s="135"/>
      <c r="T11" s="135"/>
    </row>
    <row r="12" spans="2:20" ht="18" thickTop="1" thickBot="1">
      <c r="B12" s="140">
        <f t="shared" si="0"/>
        <v>9650001</v>
      </c>
      <c r="C12" s="134" t="s">
        <v>290</v>
      </c>
      <c r="D12" s="140">
        <v>10050000</v>
      </c>
      <c r="E12" s="142">
        <v>0.02</v>
      </c>
      <c r="F12" s="139"/>
      <c r="G12" s="140">
        <f t="shared" si="1"/>
        <v>11600001</v>
      </c>
      <c r="H12" s="134" t="s">
        <v>290</v>
      </c>
      <c r="I12" s="140">
        <v>12600000</v>
      </c>
      <c r="J12" s="142">
        <v>0.03</v>
      </c>
      <c r="K12" s="139"/>
      <c r="L12" s="140">
        <f t="shared" si="2"/>
        <v>11200001</v>
      </c>
      <c r="M12" s="134" t="s">
        <v>290</v>
      </c>
      <c r="N12" s="140">
        <v>12050000</v>
      </c>
      <c r="O12" s="142">
        <v>0.02</v>
      </c>
      <c r="P12" s="135"/>
      <c r="Q12" s="135"/>
      <c r="R12" s="135"/>
      <c r="S12" s="135"/>
      <c r="T12" s="135"/>
    </row>
    <row r="13" spans="2:20" ht="18" thickTop="1" thickBot="1">
      <c r="B13" s="140">
        <f t="shared" si="0"/>
        <v>10050001</v>
      </c>
      <c r="C13" s="134" t="s">
        <v>290</v>
      </c>
      <c r="D13" s="140">
        <v>10350000</v>
      </c>
      <c r="E13" s="142">
        <v>2.2499999999999999E-2</v>
      </c>
      <c r="F13" s="139"/>
      <c r="G13" s="140">
        <f t="shared" si="1"/>
        <v>12600001</v>
      </c>
      <c r="H13" s="134" t="s">
        <v>290</v>
      </c>
      <c r="I13" s="140">
        <v>13600000</v>
      </c>
      <c r="J13" s="142">
        <v>0.04</v>
      </c>
      <c r="K13" s="139"/>
      <c r="L13" s="140">
        <f t="shared" si="2"/>
        <v>12050001</v>
      </c>
      <c r="M13" s="134" t="s">
        <v>290</v>
      </c>
      <c r="N13" s="140">
        <v>12950000</v>
      </c>
      <c r="O13" s="142">
        <v>0.03</v>
      </c>
      <c r="P13" s="135"/>
      <c r="Q13" s="135"/>
      <c r="R13" s="135"/>
      <c r="S13" s="135"/>
      <c r="T13" s="135"/>
    </row>
    <row r="14" spans="2:20" ht="18" thickTop="1" thickBot="1">
      <c r="B14" s="140">
        <f t="shared" si="0"/>
        <v>10350001</v>
      </c>
      <c r="C14" s="134" t="s">
        <v>290</v>
      </c>
      <c r="D14" s="140">
        <v>10700000</v>
      </c>
      <c r="E14" s="142">
        <v>2.5000000000000001E-2</v>
      </c>
      <c r="F14" s="139"/>
      <c r="G14" s="140">
        <f t="shared" si="1"/>
        <v>13600001</v>
      </c>
      <c r="H14" s="134" t="s">
        <v>290</v>
      </c>
      <c r="I14" s="140">
        <v>14950000</v>
      </c>
      <c r="J14" s="142">
        <v>0.05</v>
      </c>
      <c r="K14" s="139"/>
      <c r="L14" s="140">
        <f t="shared" si="2"/>
        <v>12950001</v>
      </c>
      <c r="M14" s="134" t="s">
        <v>290</v>
      </c>
      <c r="N14" s="140">
        <v>14150000</v>
      </c>
      <c r="O14" s="142">
        <v>0.04</v>
      </c>
      <c r="P14" s="135"/>
      <c r="Q14" s="135"/>
      <c r="R14" s="135"/>
      <c r="S14" s="135"/>
      <c r="T14" s="135"/>
    </row>
    <row r="15" spans="2:20" ht="18" thickTop="1" thickBot="1">
      <c r="B15" s="140">
        <f t="shared" si="0"/>
        <v>10700001</v>
      </c>
      <c r="C15" s="134" t="s">
        <v>290</v>
      </c>
      <c r="D15" s="140">
        <v>11050000</v>
      </c>
      <c r="E15" s="142">
        <v>0.03</v>
      </c>
      <c r="F15" s="139"/>
      <c r="G15" s="140">
        <f t="shared" si="1"/>
        <v>14950001</v>
      </c>
      <c r="H15" s="134" t="s">
        <v>290</v>
      </c>
      <c r="I15" s="140">
        <v>16400000</v>
      </c>
      <c r="J15" s="142">
        <v>0.06</v>
      </c>
      <c r="K15" s="139"/>
      <c r="L15" s="140">
        <f t="shared" si="2"/>
        <v>14150001</v>
      </c>
      <c r="M15" s="134" t="s">
        <v>290</v>
      </c>
      <c r="N15" s="140">
        <v>15550000</v>
      </c>
      <c r="O15" s="142">
        <v>0.05</v>
      </c>
      <c r="P15" s="135"/>
      <c r="Q15" s="135"/>
      <c r="R15" s="135"/>
      <c r="S15" s="135"/>
      <c r="T15" s="135"/>
    </row>
    <row r="16" spans="2:20" ht="18" thickTop="1" thickBot="1">
      <c r="B16" s="140">
        <f t="shared" si="0"/>
        <v>11050001</v>
      </c>
      <c r="C16" s="134" t="s">
        <v>290</v>
      </c>
      <c r="D16" s="140">
        <v>11600000</v>
      </c>
      <c r="E16" s="142">
        <v>3.5000000000000003E-2</v>
      </c>
      <c r="F16" s="139"/>
      <c r="G16" s="140">
        <f t="shared" si="1"/>
        <v>16400001</v>
      </c>
      <c r="H16" s="134" t="s">
        <v>290</v>
      </c>
      <c r="I16" s="140">
        <v>18450000</v>
      </c>
      <c r="J16" s="142">
        <v>7.0000000000000007E-2</v>
      </c>
      <c r="K16" s="139"/>
      <c r="L16" s="140">
        <f t="shared" si="2"/>
        <v>15550001</v>
      </c>
      <c r="M16" s="134" t="s">
        <v>290</v>
      </c>
      <c r="N16" s="140">
        <v>17050000</v>
      </c>
      <c r="O16" s="142">
        <v>0.06</v>
      </c>
      <c r="P16" s="135"/>
      <c r="Q16" s="135"/>
      <c r="R16" s="135"/>
      <c r="S16" s="135"/>
      <c r="T16" s="135"/>
    </row>
    <row r="17" spans="2:20" ht="18" thickTop="1" thickBot="1">
      <c r="B17" s="140">
        <f t="shared" si="0"/>
        <v>11600001</v>
      </c>
      <c r="C17" s="134" t="s">
        <v>290</v>
      </c>
      <c r="D17" s="140">
        <v>12500000</v>
      </c>
      <c r="E17" s="142">
        <v>0.04</v>
      </c>
      <c r="F17" s="139"/>
      <c r="G17" s="140">
        <f t="shared" si="1"/>
        <v>18450001</v>
      </c>
      <c r="H17" s="134" t="s">
        <v>290</v>
      </c>
      <c r="I17" s="140">
        <v>21850000</v>
      </c>
      <c r="J17" s="142">
        <v>0.08</v>
      </c>
      <c r="K17" s="139"/>
      <c r="L17" s="140">
        <f t="shared" si="2"/>
        <v>17050001</v>
      </c>
      <c r="M17" s="134" t="s">
        <v>290</v>
      </c>
      <c r="N17" s="140">
        <v>19500000</v>
      </c>
      <c r="O17" s="142">
        <v>7.0000000000000007E-2</v>
      </c>
      <c r="P17" s="135"/>
      <c r="Q17" s="135"/>
      <c r="R17" s="135"/>
      <c r="S17" s="135"/>
      <c r="T17" s="135"/>
    </row>
    <row r="18" spans="2:20" ht="18" thickTop="1" thickBot="1">
      <c r="B18" s="140">
        <f t="shared" si="0"/>
        <v>12500001</v>
      </c>
      <c r="C18" s="134" t="s">
        <v>290</v>
      </c>
      <c r="D18" s="140">
        <v>13750000</v>
      </c>
      <c r="E18" s="142">
        <v>0.05</v>
      </c>
      <c r="F18" s="139"/>
      <c r="G18" s="140">
        <f t="shared" si="1"/>
        <v>21850001</v>
      </c>
      <c r="H18" s="134" t="s">
        <v>290</v>
      </c>
      <c r="I18" s="140">
        <v>26000000</v>
      </c>
      <c r="J18" s="142">
        <v>0.09</v>
      </c>
      <c r="K18" s="139"/>
      <c r="L18" s="140">
        <f t="shared" si="2"/>
        <v>19500001</v>
      </c>
      <c r="M18" s="134" t="s">
        <v>290</v>
      </c>
      <c r="N18" s="140">
        <v>22700000</v>
      </c>
      <c r="O18" s="142">
        <v>0.08</v>
      </c>
      <c r="P18" s="135"/>
      <c r="Q18" s="135"/>
      <c r="R18" s="135"/>
      <c r="S18" s="135"/>
      <c r="T18" s="135"/>
    </row>
    <row r="19" spans="2:20" ht="18" thickTop="1" thickBot="1">
      <c r="B19" s="140">
        <f t="shared" si="0"/>
        <v>13750001</v>
      </c>
      <c r="C19" s="134" t="s">
        <v>290</v>
      </c>
      <c r="D19" s="140">
        <v>15100000</v>
      </c>
      <c r="E19" s="142">
        <v>0.06</v>
      </c>
      <c r="F19" s="139"/>
      <c r="G19" s="140">
        <f t="shared" si="1"/>
        <v>26000001</v>
      </c>
      <c r="H19" s="134" t="s">
        <v>290</v>
      </c>
      <c r="I19" s="140">
        <v>27700000</v>
      </c>
      <c r="J19" s="142">
        <v>0.1</v>
      </c>
      <c r="K19" s="139"/>
      <c r="L19" s="140">
        <f t="shared" si="2"/>
        <v>22700001</v>
      </c>
      <c r="M19" s="134" t="s">
        <v>290</v>
      </c>
      <c r="N19" s="140">
        <v>26600000</v>
      </c>
      <c r="O19" s="142">
        <v>0.09</v>
      </c>
      <c r="P19" s="135"/>
      <c r="Q19" s="135"/>
      <c r="R19" s="135"/>
      <c r="S19" s="135"/>
      <c r="T19" s="135"/>
    </row>
    <row r="20" spans="2:20" ht="18" thickTop="1" thickBot="1">
      <c r="B20" s="140">
        <f t="shared" si="0"/>
        <v>15100001</v>
      </c>
      <c r="C20" s="134" t="s">
        <v>290</v>
      </c>
      <c r="D20" s="140">
        <v>16950000</v>
      </c>
      <c r="E20" s="142">
        <v>7.0000000000000007E-2</v>
      </c>
      <c r="F20" s="139"/>
      <c r="G20" s="140">
        <f t="shared" si="1"/>
        <v>27700001</v>
      </c>
      <c r="H20" s="134" t="s">
        <v>290</v>
      </c>
      <c r="I20" s="140">
        <v>29350000</v>
      </c>
      <c r="J20" s="142">
        <v>0.11</v>
      </c>
      <c r="K20" s="139"/>
      <c r="L20" s="140">
        <f t="shared" si="2"/>
        <v>26600001</v>
      </c>
      <c r="M20" s="134" t="s">
        <v>290</v>
      </c>
      <c r="N20" s="140">
        <v>28100000</v>
      </c>
      <c r="O20" s="142">
        <v>0.1</v>
      </c>
      <c r="P20" s="135"/>
      <c r="Q20" s="135"/>
      <c r="R20" s="135"/>
      <c r="S20" s="135"/>
      <c r="T20" s="135"/>
    </row>
    <row r="21" spans="2:20" ht="18" thickTop="1" thickBot="1">
      <c r="B21" s="140">
        <f t="shared" si="0"/>
        <v>16950001</v>
      </c>
      <c r="C21" s="134" t="s">
        <v>290</v>
      </c>
      <c r="D21" s="140">
        <v>19750000</v>
      </c>
      <c r="E21" s="142">
        <v>0.08</v>
      </c>
      <c r="F21" s="139"/>
      <c r="G21" s="140">
        <f t="shared" si="1"/>
        <v>29350001</v>
      </c>
      <c r="H21" s="134" t="s">
        <v>290</v>
      </c>
      <c r="I21" s="140">
        <v>31450000</v>
      </c>
      <c r="J21" s="142">
        <v>0.12</v>
      </c>
      <c r="K21" s="139"/>
      <c r="L21" s="140">
        <f t="shared" si="2"/>
        <v>28100001</v>
      </c>
      <c r="M21" s="134" t="s">
        <v>290</v>
      </c>
      <c r="N21" s="140">
        <v>30100000</v>
      </c>
      <c r="O21" s="142">
        <v>0.11</v>
      </c>
      <c r="P21" s="135"/>
      <c r="Q21" s="135"/>
      <c r="R21" s="135"/>
      <c r="S21" s="135"/>
      <c r="T21" s="135"/>
    </row>
    <row r="22" spans="2:20" ht="18" thickTop="1" thickBot="1">
      <c r="B22" s="140">
        <f t="shared" si="0"/>
        <v>19750001</v>
      </c>
      <c r="C22" s="134" t="s">
        <v>290</v>
      </c>
      <c r="D22" s="140">
        <v>24150000</v>
      </c>
      <c r="E22" s="142">
        <v>0.09</v>
      </c>
      <c r="F22" s="139"/>
      <c r="G22" s="140">
        <f t="shared" si="1"/>
        <v>31450001</v>
      </c>
      <c r="H22" s="134" t="s">
        <v>290</v>
      </c>
      <c r="I22" s="140">
        <v>33950000</v>
      </c>
      <c r="J22" s="142">
        <v>0.13</v>
      </c>
      <c r="K22" s="139"/>
      <c r="L22" s="140">
        <f t="shared" si="2"/>
        <v>30100001</v>
      </c>
      <c r="M22" s="134" t="s">
        <v>290</v>
      </c>
      <c r="N22" s="140">
        <v>32600000</v>
      </c>
      <c r="O22" s="142">
        <v>0.12</v>
      </c>
      <c r="P22" s="135"/>
      <c r="Q22" s="135"/>
      <c r="R22" s="135"/>
      <c r="S22" s="135"/>
      <c r="T22" s="135"/>
    </row>
    <row r="23" spans="2:20" ht="18" thickTop="1" thickBot="1">
      <c r="B23" s="140">
        <f t="shared" si="0"/>
        <v>24150001</v>
      </c>
      <c r="C23" s="134" t="s">
        <v>290</v>
      </c>
      <c r="D23" s="140">
        <v>26450000</v>
      </c>
      <c r="E23" s="142">
        <v>0.1</v>
      </c>
      <c r="F23" s="139"/>
      <c r="G23" s="140">
        <f t="shared" si="1"/>
        <v>33950001</v>
      </c>
      <c r="H23" s="134" t="s">
        <v>290</v>
      </c>
      <c r="I23" s="140">
        <v>37100000</v>
      </c>
      <c r="J23" s="142">
        <v>0.14000000000000001</v>
      </c>
      <c r="K23" s="139"/>
      <c r="L23" s="140">
        <f t="shared" si="2"/>
        <v>32600001</v>
      </c>
      <c r="M23" s="134" t="s">
        <v>290</v>
      </c>
      <c r="N23" s="140">
        <v>35400000</v>
      </c>
      <c r="O23" s="142">
        <v>0.13</v>
      </c>
      <c r="P23" s="135"/>
      <c r="Q23" s="135"/>
      <c r="R23" s="135"/>
      <c r="S23" s="135"/>
      <c r="T23" s="135"/>
    </row>
    <row r="24" spans="2:20" ht="18" thickTop="1" thickBot="1">
      <c r="B24" s="140">
        <f t="shared" si="0"/>
        <v>26450001</v>
      </c>
      <c r="C24" s="134" t="s">
        <v>290</v>
      </c>
      <c r="D24" s="140">
        <v>28000000</v>
      </c>
      <c r="E24" s="142">
        <v>0.11</v>
      </c>
      <c r="F24" s="139"/>
      <c r="G24" s="140">
        <f t="shared" si="1"/>
        <v>37100001</v>
      </c>
      <c r="H24" s="134" t="s">
        <v>290</v>
      </c>
      <c r="I24" s="140">
        <v>41100000</v>
      </c>
      <c r="J24" s="142">
        <v>0.15</v>
      </c>
      <c r="K24" s="139"/>
      <c r="L24" s="140">
        <f t="shared" si="2"/>
        <v>35400001</v>
      </c>
      <c r="M24" s="134" t="s">
        <v>290</v>
      </c>
      <c r="N24" s="140">
        <v>38900000</v>
      </c>
      <c r="O24" s="142">
        <v>0.14000000000000001</v>
      </c>
      <c r="P24" s="135"/>
      <c r="Q24" s="135"/>
      <c r="R24" s="135"/>
      <c r="S24" s="135"/>
      <c r="T24" s="135"/>
    </row>
    <row r="25" spans="2:20" ht="18" thickTop="1" thickBot="1">
      <c r="B25" s="140">
        <f t="shared" si="0"/>
        <v>28000001</v>
      </c>
      <c r="C25" s="134" t="s">
        <v>290</v>
      </c>
      <c r="D25" s="140">
        <v>30050000</v>
      </c>
      <c r="E25" s="142">
        <v>0.12</v>
      </c>
      <c r="F25" s="139"/>
      <c r="G25" s="140">
        <f t="shared" si="1"/>
        <v>41100001</v>
      </c>
      <c r="H25" s="134" t="s">
        <v>290</v>
      </c>
      <c r="I25" s="140">
        <v>45800000</v>
      </c>
      <c r="J25" s="142">
        <v>0.16</v>
      </c>
      <c r="K25" s="139"/>
      <c r="L25" s="140">
        <f t="shared" si="2"/>
        <v>38900001</v>
      </c>
      <c r="M25" s="134" t="s">
        <v>290</v>
      </c>
      <c r="N25" s="140">
        <v>43000000</v>
      </c>
      <c r="O25" s="142">
        <v>0.15</v>
      </c>
      <c r="P25" s="135"/>
      <c r="Q25" s="135"/>
      <c r="R25" s="135"/>
      <c r="S25" s="135"/>
      <c r="T25" s="135"/>
    </row>
    <row r="26" spans="2:20" ht="18" thickTop="1" thickBot="1">
      <c r="B26" s="140">
        <f t="shared" si="0"/>
        <v>30050001</v>
      </c>
      <c r="C26" s="134" t="s">
        <v>290</v>
      </c>
      <c r="D26" s="140">
        <v>32400000</v>
      </c>
      <c r="E26" s="142">
        <v>0.13</v>
      </c>
      <c r="F26" s="139"/>
      <c r="G26" s="140">
        <f t="shared" si="1"/>
        <v>45800001</v>
      </c>
      <c r="H26" s="134" t="s">
        <v>290</v>
      </c>
      <c r="I26" s="140">
        <v>49500000</v>
      </c>
      <c r="J26" s="142">
        <v>0.17</v>
      </c>
      <c r="K26" s="139"/>
      <c r="L26" s="140">
        <f t="shared" si="2"/>
        <v>43000001</v>
      </c>
      <c r="M26" s="134" t="s">
        <v>290</v>
      </c>
      <c r="N26" s="140">
        <v>47400000</v>
      </c>
      <c r="O26" s="142">
        <v>0.16</v>
      </c>
      <c r="P26" s="135"/>
      <c r="Q26" s="135"/>
      <c r="R26" s="135"/>
      <c r="S26" s="135"/>
      <c r="T26" s="135"/>
    </row>
    <row r="27" spans="2:20" ht="18" thickTop="1" thickBot="1">
      <c r="B27" s="140">
        <f t="shared" si="0"/>
        <v>32400001</v>
      </c>
      <c r="C27" s="134" t="s">
        <v>290</v>
      </c>
      <c r="D27" s="140">
        <v>35400000</v>
      </c>
      <c r="E27" s="142">
        <v>0.14000000000000001</v>
      </c>
      <c r="F27" s="139"/>
      <c r="G27" s="140">
        <f t="shared" si="1"/>
        <v>49500001</v>
      </c>
      <c r="H27" s="134" t="s">
        <v>290</v>
      </c>
      <c r="I27" s="140">
        <v>53800000</v>
      </c>
      <c r="J27" s="142">
        <v>0.18</v>
      </c>
      <c r="K27" s="139"/>
      <c r="L27" s="140">
        <f t="shared" si="2"/>
        <v>47400001</v>
      </c>
      <c r="M27" s="134" t="s">
        <v>290</v>
      </c>
      <c r="N27" s="140">
        <v>51200000</v>
      </c>
      <c r="O27" s="142">
        <v>0.17</v>
      </c>
      <c r="P27" s="135"/>
      <c r="Q27" s="135"/>
      <c r="R27" s="135"/>
      <c r="S27" s="135"/>
      <c r="T27" s="135"/>
    </row>
    <row r="28" spans="2:20" ht="18" thickTop="1" thickBot="1">
      <c r="B28" s="140">
        <f t="shared" si="0"/>
        <v>35400001</v>
      </c>
      <c r="C28" s="134" t="s">
        <v>290</v>
      </c>
      <c r="D28" s="140">
        <v>39100000</v>
      </c>
      <c r="E28" s="142">
        <v>0.15</v>
      </c>
      <c r="F28" s="139"/>
      <c r="G28" s="140">
        <f t="shared" si="1"/>
        <v>53800001</v>
      </c>
      <c r="H28" s="134" t="s">
        <v>290</v>
      </c>
      <c r="I28" s="140">
        <v>58500000</v>
      </c>
      <c r="J28" s="142">
        <v>0.19</v>
      </c>
      <c r="K28" s="139"/>
      <c r="L28" s="140">
        <f t="shared" si="2"/>
        <v>51200001</v>
      </c>
      <c r="M28" s="134" t="s">
        <v>290</v>
      </c>
      <c r="N28" s="140">
        <v>55800000</v>
      </c>
      <c r="O28" s="142">
        <v>0.18</v>
      </c>
      <c r="P28" s="135"/>
      <c r="Q28" s="135"/>
      <c r="R28" s="135"/>
      <c r="S28" s="135"/>
      <c r="T28" s="135"/>
    </row>
    <row r="29" spans="2:20" ht="18" thickTop="1" thickBot="1">
      <c r="B29" s="140">
        <f t="shared" si="0"/>
        <v>39100001</v>
      </c>
      <c r="C29" s="134" t="s">
        <v>290</v>
      </c>
      <c r="D29" s="140">
        <v>43850000</v>
      </c>
      <c r="E29" s="142">
        <v>0.16</v>
      </c>
      <c r="F29" s="139"/>
      <c r="G29" s="140">
        <f t="shared" si="1"/>
        <v>58500001</v>
      </c>
      <c r="H29" s="134" t="s">
        <v>290</v>
      </c>
      <c r="I29" s="140">
        <v>64000000</v>
      </c>
      <c r="J29" s="142">
        <v>0.2</v>
      </c>
      <c r="K29" s="139"/>
      <c r="L29" s="140">
        <f t="shared" si="2"/>
        <v>55800001</v>
      </c>
      <c r="M29" s="134" t="s">
        <v>290</v>
      </c>
      <c r="N29" s="140">
        <v>60400000</v>
      </c>
      <c r="O29" s="142">
        <v>0.19</v>
      </c>
      <c r="P29" s="135"/>
      <c r="Q29" s="135"/>
      <c r="R29" s="135"/>
      <c r="S29" s="135"/>
      <c r="T29" s="135"/>
    </row>
    <row r="30" spans="2:20" ht="18" thickTop="1" thickBot="1">
      <c r="B30" s="140">
        <f t="shared" si="0"/>
        <v>43850001</v>
      </c>
      <c r="C30" s="134" t="s">
        <v>290</v>
      </c>
      <c r="D30" s="140">
        <v>47800000</v>
      </c>
      <c r="E30" s="142">
        <v>0.17</v>
      </c>
      <c r="F30" s="139"/>
      <c r="G30" s="140">
        <f t="shared" si="1"/>
        <v>64000001</v>
      </c>
      <c r="H30" s="134" t="s">
        <v>290</v>
      </c>
      <c r="I30" s="140">
        <v>71000000</v>
      </c>
      <c r="J30" s="142">
        <v>0.21</v>
      </c>
      <c r="K30" s="139"/>
      <c r="L30" s="140">
        <f t="shared" si="2"/>
        <v>60400001</v>
      </c>
      <c r="M30" s="134" t="s">
        <v>290</v>
      </c>
      <c r="N30" s="140">
        <v>66700000</v>
      </c>
      <c r="O30" s="142">
        <v>0.2</v>
      </c>
      <c r="P30" s="135"/>
      <c r="Q30" s="135"/>
      <c r="R30" s="135"/>
      <c r="S30" s="135"/>
      <c r="T30" s="135"/>
    </row>
    <row r="31" spans="2:20" ht="18" thickTop="1" thickBot="1">
      <c r="B31" s="140">
        <f t="shared" si="0"/>
        <v>47800001</v>
      </c>
      <c r="C31" s="134" t="s">
        <v>290</v>
      </c>
      <c r="D31" s="140">
        <v>51400000</v>
      </c>
      <c r="E31" s="142">
        <v>0.18</v>
      </c>
      <c r="F31" s="139"/>
      <c r="G31" s="140">
        <f t="shared" si="1"/>
        <v>71000001</v>
      </c>
      <c r="H31" s="134" t="s">
        <v>290</v>
      </c>
      <c r="I31" s="140">
        <v>80000000</v>
      </c>
      <c r="J31" s="142">
        <v>0.22</v>
      </c>
      <c r="K31" s="139"/>
      <c r="L31" s="140">
        <f t="shared" si="2"/>
        <v>66700001</v>
      </c>
      <c r="M31" s="134" t="s">
        <v>290</v>
      </c>
      <c r="N31" s="140">
        <v>74500000</v>
      </c>
      <c r="O31" s="142">
        <v>0.21</v>
      </c>
      <c r="P31" s="135"/>
      <c r="Q31" s="135"/>
      <c r="R31" s="135"/>
      <c r="S31" s="135"/>
      <c r="T31" s="135"/>
    </row>
    <row r="32" spans="2:20" ht="18" thickTop="1" thickBot="1">
      <c r="B32" s="140">
        <f t="shared" si="0"/>
        <v>51400001</v>
      </c>
      <c r="C32" s="134" t="s">
        <v>290</v>
      </c>
      <c r="D32" s="140">
        <v>56300000</v>
      </c>
      <c r="E32" s="142">
        <v>0.19</v>
      </c>
      <c r="F32" s="139"/>
      <c r="G32" s="140">
        <f t="shared" si="1"/>
        <v>80000001</v>
      </c>
      <c r="H32" s="134" t="s">
        <v>290</v>
      </c>
      <c r="I32" s="140">
        <v>93000000</v>
      </c>
      <c r="J32" s="142">
        <v>0.23</v>
      </c>
      <c r="K32" s="139"/>
      <c r="L32" s="140">
        <f t="shared" si="2"/>
        <v>74500001</v>
      </c>
      <c r="M32" s="134" t="s">
        <v>290</v>
      </c>
      <c r="N32" s="140">
        <v>83200000</v>
      </c>
      <c r="O32" s="142">
        <v>0.22</v>
      </c>
      <c r="P32" s="135"/>
      <c r="Q32" s="135"/>
      <c r="R32" s="135"/>
      <c r="S32" s="135"/>
      <c r="T32" s="135"/>
    </row>
    <row r="33" spans="2:20" ht="18" thickTop="1" thickBot="1">
      <c r="B33" s="140">
        <f t="shared" si="0"/>
        <v>56300001</v>
      </c>
      <c r="C33" s="134" t="s">
        <v>290</v>
      </c>
      <c r="D33" s="140">
        <v>62200000</v>
      </c>
      <c r="E33" s="142">
        <v>0.2</v>
      </c>
      <c r="F33" s="139"/>
      <c r="G33" s="140">
        <f t="shared" si="1"/>
        <v>93000001</v>
      </c>
      <c r="H33" s="134" t="s">
        <v>290</v>
      </c>
      <c r="I33" s="140">
        <v>109000000</v>
      </c>
      <c r="J33" s="142">
        <v>0.24</v>
      </c>
      <c r="K33" s="139"/>
      <c r="L33" s="140">
        <f t="shared" si="2"/>
        <v>83200001</v>
      </c>
      <c r="M33" s="134" t="s">
        <v>290</v>
      </c>
      <c r="N33" s="140">
        <v>95600000</v>
      </c>
      <c r="O33" s="142">
        <v>0.23</v>
      </c>
      <c r="P33" s="135"/>
      <c r="Q33" s="135"/>
      <c r="R33" s="135"/>
      <c r="S33" s="135"/>
      <c r="T33" s="135"/>
    </row>
    <row r="34" spans="2:20" ht="18" thickTop="1" thickBot="1">
      <c r="B34" s="140">
        <f t="shared" si="0"/>
        <v>62200001</v>
      </c>
      <c r="C34" s="134" t="s">
        <v>290</v>
      </c>
      <c r="D34" s="140">
        <v>68600000</v>
      </c>
      <c r="E34" s="142">
        <v>0.21</v>
      </c>
      <c r="F34" s="139"/>
      <c r="G34" s="140">
        <f t="shared" si="1"/>
        <v>109000001</v>
      </c>
      <c r="H34" s="134" t="s">
        <v>290</v>
      </c>
      <c r="I34" s="140">
        <v>129000000</v>
      </c>
      <c r="J34" s="142">
        <v>0.25</v>
      </c>
      <c r="K34" s="139"/>
      <c r="L34" s="140">
        <f t="shared" si="2"/>
        <v>95600001</v>
      </c>
      <c r="M34" s="134" t="s">
        <v>290</v>
      </c>
      <c r="N34" s="140">
        <v>110000000</v>
      </c>
      <c r="O34" s="142">
        <v>0.24</v>
      </c>
      <c r="P34" s="135"/>
      <c r="Q34" s="135"/>
      <c r="R34" s="135"/>
      <c r="S34" s="135"/>
      <c r="T34" s="135"/>
    </row>
    <row r="35" spans="2:20" ht="18" thickTop="1" thickBot="1">
      <c r="B35" s="140">
        <f t="shared" si="0"/>
        <v>68600001</v>
      </c>
      <c r="C35" s="134" t="s">
        <v>290</v>
      </c>
      <c r="D35" s="140">
        <v>77500000</v>
      </c>
      <c r="E35" s="142">
        <v>0.22</v>
      </c>
      <c r="F35" s="139"/>
      <c r="G35" s="140">
        <f t="shared" si="1"/>
        <v>129000001</v>
      </c>
      <c r="H35" s="134" t="s">
        <v>290</v>
      </c>
      <c r="I35" s="140">
        <v>163000000</v>
      </c>
      <c r="J35" s="142">
        <v>0.26</v>
      </c>
      <c r="K35" s="139"/>
      <c r="L35" s="140">
        <f t="shared" si="2"/>
        <v>110000001</v>
      </c>
      <c r="M35" s="134" t="s">
        <v>290</v>
      </c>
      <c r="N35" s="140">
        <v>134000000</v>
      </c>
      <c r="O35" s="142">
        <v>0.25</v>
      </c>
      <c r="P35" s="135"/>
      <c r="Q35" s="135"/>
      <c r="R35" s="135"/>
      <c r="S35" s="135"/>
      <c r="T35" s="135"/>
    </row>
    <row r="36" spans="2:20" ht="18" thickTop="1" thickBot="1">
      <c r="B36" s="140">
        <f t="shared" si="0"/>
        <v>77500001</v>
      </c>
      <c r="C36" s="134" t="s">
        <v>290</v>
      </c>
      <c r="D36" s="140">
        <v>89000000</v>
      </c>
      <c r="E36" s="142">
        <v>0.23</v>
      </c>
      <c r="F36" s="139"/>
      <c r="G36" s="140">
        <f t="shared" si="1"/>
        <v>163000001</v>
      </c>
      <c r="H36" s="134" t="s">
        <v>290</v>
      </c>
      <c r="I36" s="140">
        <v>211000000</v>
      </c>
      <c r="J36" s="142">
        <v>0.27</v>
      </c>
      <c r="K36" s="139"/>
      <c r="L36" s="140">
        <f t="shared" si="2"/>
        <v>134000001</v>
      </c>
      <c r="M36" s="134" t="s">
        <v>290</v>
      </c>
      <c r="N36" s="140">
        <v>169000000</v>
      </c>
      <c r="O36" s="142">
        <v>0.26</v>
      </c>
      <c r="P36" s="135"/>
      <c r="Q36" s="135"/>
      <c r="R36" s="135"/>
      <c r="S36" s="135"/>
      <c r="T36" s="135"/>
    </row>
    <row r="37" spans="2:20" ht="18" thickTop="1" thickBot="1">
      <c r="B37" s="140">
        <f t="shared" si="0"/>
        <v>89000001</v>
      </c>
      <c r="C37" s="134" t="s">
        <v>290</v>
      </c>
      <c r="D37" s="140">
        <v>103000000</v>
      </c>
      <c r="E37" s="142">
        <v>0.24</v>
      </c>
      <c r="F37" s="139"/>
      <c r="G37" s="140">
        <f t="shared" si="1"/>
        <v>211000001</v>
      </c>
      <c r="H37" s="134" t="s">
        <v>290</v>
      </c>
      <c r="I37" s="140">
        <v>374000000</v>
      </c>
      <c r="J37" s="142">
        <v>0.28000000000000003</v>
      </c>
      <c r="K37" s="139"/>
      <c r="L37" s="140">
        <f t="shared" si="2"/>
        <v>169000001</v>
      </c>
      <c r="M37" s="134" t="s">
        <v>290</v>
      </c>
      <c r="N37" s="140">
        <v>221000000</v>
      </c>
      <c r="O37" s="142">
        <v>0.27</v>
      </c>
      <c r="P37" s="135"/>
      <c r="Q37" s="135"/>
      <c r="R37" s="135"/>
      <c r="S37" s="135"/>
      <c r="T37" s="135"/>
    </row>
    <row r="38" spans="2:20" ht="18" thickTop="1" thickBot="1">
      <c r="B38" s="140">
        <f t="shared" si="0"/>
        <v>103000001</v>
      </c>
      <c r="C38" s="134" t="s">
        <v>290</v>
      </c>
      <c r="D38" s="140">
        <v>125000000</v>
      </c>
      <c r="E38" s="142">
        <v>0.25</v>
      </c>
      <c r="F38" s="139"/>
      <c r="G38" s="140">
        <f t="shared" si="1"/>
        <v>374000001</v>
      </c>
      <c r="H38" s="134" t="s">
        <v>290</v>
      </c>
      <c r="I38" s="140">
        <v>459000000</v>
      </c>
      <c r="J38" s="142">
        <v>0.28999999999999998</v>
      </c>
      <c r="K38" s="139"/>
      <c r="L38" s="140">
        <f t="shared" si="2"/>
        <v>221000001</v>
      </c>
      <c r="M38" s="134" t="s">
        <v>290</v>
      </c>
      <c r="N38" s="140">
        <v>390000000</v>
      </c>
      <c r="O38" s="142">
        <v>0.28000000000000003</v>
      </c>
      <c r="P38" s="135"/>
      <c r="Q38" s="135"/>
      <c r="R38" s="135"/>
      <c r="S38" s="135"/>
      <c r="T38" s="135"/>
    </row>
    <row r="39" spans="2:20" ht="18" thickTop="1" thickBot="1">
      <c r="B39" s="140">
        <f t="shared" si="0"/>
        <v>125000001</v>
      </c>
      <c r="C39" s="134" t="s">
        <v>290</v>
      </c>
      <c r="D39" s="140">
        <v>157000000</v>
      </c>
      <c r="E39" s="142">
        <v>0.26</v>
      </c>
      <c r="F39" s="139"/>
      <c r="G39" s="140">
        <f t="shared" si="1"/>
        <v>459000001</v>
      </c>
      <c r="H39" s="134" t="s">
        <v>290</v>
      </c>
      <c r="I39" s="140">
        <v>555000000</v>
      </c>
      <c r="J39" s="142">
        <v>0.3</v>
      </c>
      <c r="K39" s="139"/>
      <c r="L39" s="140">
        <f t="shared" si="2"/>
        <v>390000001</v>
      </c>
      <c r="M39" s="134" t="s">
        <v>290</v>
      </c>
      <c r="N39" s="140">
        <v>463000000</v>
      </c>
      <c r="O39" s="142">
        <v>0.28999999999999998</v>
      </c>
      <c r="P39" s="135"/>
      <c r="Q39" s="135"/>
      <c r="R39" s="135"/>
      <c r="S39" s="135"/>
      <c r="T39" s="135"/>
    </row>
    <row r="40" spans="2:20" ht="18" thickTop="1" thickBot="1">
      <c r="B40" s="140">
        <f t="shared" si="0"/>
        <v>157000001</v>
      </c>
      <c r="C40" s="134" t="s">
        <v>290</v>
      </c>
      <c r="D40" s="140">
        <v>206000000</v>
      </c>
      <c r="E40" s="142">
        <v>0.27</v>
      </c>
      <c r="F40" s="139"/>
      <c r="G40" s="140">
        <f t="shared" si="1"/>
        <v>555000001</v>
      </c>
      <c r="H40" s="134" t="s">
        <v>290</v>
      </c>
      <c r="I40" s="140">
        <v>704000000</v>
      </c>
      <c r="J40" s="142">
        <v>0.31</v>
      </c>
      <c r="K40" s="139"/>
      <c r="L40" s="140">
        <f t="shared" si="2"/>
        <v>463000001</v>
      </c>
      <c r="M40" s="134" t="s">
        <v>290</v>
      </c>
      <c r="N40" s="140">
        <v>561000000</v>
      </c>
      <c r="O40" s="142">
        <v>0.3</v>
      </c>
      <c r="P40" s="135"/>
      <c r="Q40" s="135"/>
      <c r="R40" s="135"/>
      <c r="S40" s="135"/>
      <c r="T40" s="135"/>
    </row>
    <row r="41" spans="2:20" ht="18" thickTop="1" thickBot="1">
      <c r="B41" s="140">
        <f t="shared" si="0"/>
        <v>206000001</v>
      </c>
      <c r="C41" s="134" t="s">
        <v>290</v>
      </c>
      <c r="D41" s="140">
        <v>337000000</v>
      </c>
      <c r="E41" s="142">
        <v>0.28000000000000003</v>
      </c>
      <c r="F41" s="139"/>
      <c r="G41" s="140">
        <f t="shared" si="1"/>
        <v>704000001</v>
      </c>
      <c r="H41" s="134" t="s">
        <v>290</v>
      </c>
      <c r="I41" s="140">
        <v>957000000</v>
      </c>
      <c r="J41" s="142">
        <v>0.32</v>
      </c>
      <c r="K41" s="139"/>
      <c r="L41" s="140">
        <f t="shared" si="2"/>
        <v>561000001</v>
      </c>
      <c r="M41" s="134" t="s">
        <v>290</v>
      </c>
      <c r="N41" s="140">
        <v>709000000</v>
      </c>
      <c r="O41" s="142">
        <v>0.31</v>
      </c>
      <c r="P41" s="135"/>
      <c r="Q41" s="135"/>
      <c r="R41" s="135"/>
      <c r="S41" s="135"/>
      <c r="T41" s="135"/>
    </row>
    <row r="42" spans="2:20" ht="18" thickTop="1" thickBot="1">
      <c r="B42" s="140">
        <f t="shared" si="0"/>
        <v>337000001</v>
      </c>
      <c r="C42" s="134" t="s">
        <v>290</v>
      </c>
      <c r="D42" s="140">
        <v>454000000</v>
      </c>
      <c r="E42" s="142">
        <v>0.28999999999999998</v>
      </c>
      <c r="F42" s="139"/>
      <c r="G42" s="140">
        <f t="shared" si="1"/>
        <v>957000001</v>
      </c>
      <c r="H42" s="134" t="s">
        <v>290</v>
      </c>
      <c r="I42" s="140">
        <v>1405000000</v>
      </c>
      <c r="J42" s="142">
        <v>0.33</v>
      </c>
      <c r="K42" s="139"/>
      <c r="L42" s="140">
        <f t="shared" si="2"/>
        <v>709000001</v>
      </c>
      <c r="M42" s="134" t="s">
        <v>290</v>
      </c>
      <c r="N42" s="140">
        <v>965000000</v>
      </c>
      <c r="O42" s="142">
        <v>0.32</v>
      </c>
      <c r="P42" s="135"/>
      <c r="Q42" s="135"/>
      <c r="R42" s="135"/>
      <c r="S42" s="135"/>
      <c r="T42" s="135"/>
    </row>
    <row r="43" spans="2:20" ht="18" thickTop="1" thickBot="1">
      <c r="B43" s="140">
        <f t="shared" si="0"/>
        <v>454000001</v>
      </c>
      <c r="C43" s="134" t="s">
        <v>290</v>
      </c>
      <c r="D43" s="140">
        <v>550000000</v>
      </c>
      <c r="E43" s="142">
        <v>0.3</v>
      </c>
      <c r="F43" s="139"/>
      <c r="G43" s="140">
        <f t="shared" si="1"/>
        <v>1405000001</v>
      </c>
      <c r="H43" s="134" t="s">
        <v>290</v>
      </c>
      <c r="I43" s="137" t="s">
        <v>291</v>
      </c>
      <c r="J43" s="142">
        <v>0.34</v>
      </c>
      <c r="K43" s="139"/>
      <c r="L43" s="140">
        <f t="shared" si="2"/>
        <v>965000001</v>
      </c>
      <c r="M43" s="134" t="s">
        <v>290</v>
      </c>
      <c r="N43" s="140">
        <v>1419000000</v>
      </c>
      <c r="O43" s="142">
        <v>0.33</v>
      </c>
      <c r="P43" s="135"/>
      <c r="Q43" s="135"/>
      <c r="R43" s="135"/>
      <c r="S43" s="135"/>
      <c r="T43" s="135"/>
    </row>
    <row r="44" spans="2:20" ht="18" thickTop="1" thickBot="1">
      <c r="B44" s="140">
        <f t="shared" si="0"/>
        <v>550000001</v>
      </c>
      <c r="C44" s="134" t="s">
        <v>290</v>
      </c>
      <c r="D44" s="140">
        <v>695000000</v>
      </c>
      <c r="E44" s="142">
        <v>0.31</v>
      </c>
      <c r="F44" s="139"/>
      <c r="G44" s="140"/>
      <c r="H44" s="134"/>
      <c r="I44" s="140"/>
      <c r="J44" s="142"/>
      <c r="K44" s="139"/>
      <c r="L44" s="140">
        <f t="shared" si="2"/>
        <v>1419000001</v>
      </c>
      <c r="M44" s="134" t="s">
        <v>290</v>
      </c>
      <c r="N44" s="137" t="s">
        <v>291</v>
      </c>
      <c r="O44" s="142">
        <v>0.34</v>
      </c>
      <c r="P44" s="135"/>
      <c r="Q44" s="135"/>
      <c r="R44" s="135"/>
      <c r="S44" s="135"/>
      <c r="T44" s="135"/>
    </row>
    <row r="45" spans="2:20" ht="18" thickTop="1" thickBot="1">
      <c r="B45" s="140">
        <f t="shared" si="0"/>
        <v>695000001</v>
      </c>
      <c r="C45" s="134" t="s">
        <v>290</v>
      </c>
      <c r="D45" s="140">
        <v>910000000</v>
      </c>
      <c r="E45" s="142">
        <v>0.32</v>
      </c>
      <c r="F45" s="139"/>
      <c r="G45" s="140"/>
      <c r="H45" s="134"/>
      <c r="I45" s="140"/>
      <c r="J45" s="142"/>
      <c r="K45" s="139"/>
      <c r="L45" s="140"/>
      <c r="M45" s="134"/>
      <c r="N45" s="140"/>
      <c r="O45" s="142"/>
      <c r="P45" s="135"/>
      <c r="Q45" s="135"/>
      <c r="R45" s="135"/>
      <c r="S45" s="135"/>
      <c r="T45" s="135"/>
    </row>
    <row r="46" spans="2:20" ht="18" thickTop="1" thickBot="1">
      <c r="B46" s="140">
        <f t="shared" si="0"/>
        <v>910000001</v>
      </c>
      <c r="C46" s="134" t="s">
        <v>290</v>
      </c>
      <c r="D46" s="140">
        <v>1400000000</v>
      </c>
      <c r="E46" s="142">
        <v>0.33</v>
      </c>
      <c r="F46" s="139"/>
      <c r="G46" s="140"/>
      <c r="H46" s="134"/>
      <c r="I46" s="140"/>
      <c r="J46" s="142"/>
      <c r="K46" s="139"/>
      <c r="L46" s="140"/>
      <c r="M46" s="134"/>
      <c r="N46" s="140"/>
      <c r="O46" s="142"/>
      <c r="P46" s="135"/>
      <c r="Q46" s="135"/>
      <c r="R46" s="135"/>
      <c r="S46" s="135"/>
      <c r="T46" s="135"/>
    </row>
    <row r="47" spans="2:20" ht="18" thickTop="1" thickBot="1">
      <c r="B47" s="140">
        <f t="shared" si="0"/>
        <v>1400000001</v>
      </c>
      <c r="C47" s="134" t="s">
        <v>290</v>
      </c>
      <c r="D47" s="137" t="s">
        <v>291</v>
      </c>
      <c r="E47" s="142">
        <v>0.34</v>
      </c>
      <c r="F47" s="139"/>
      <c r="G47" s="140"/>
      <c r="H47" s="134"/>
      <c r="I47" s="137"/>
      <c r="J47" s="142"/>
      <c r="K47" s="139"/>
      <c r="L47" s="140"/>
      <c r="M47" s="134"/>
      <c r="N47" s="137"/>
      <c r="O47" s="142"/>
      <c r="P47" s="135"/>
      <c r="Q47" s="135"/>
      <c r="R47" s="135"/>
      <c r="S47" s="135"/>
      <c r="T47" s="135"/>
    </row>
    <row r="48" spans="2:20" ht="13" thickTop="1"/>
  </sheetData>
  <mergeCells count="8">
    <mergeCell ref="B1:E1"/>
    <mergeCell ref="G1:J1"/>
    <mergeCell ref="L1:O1"/>
    <mergeCell ref="Q1:T1"/>
    <mergeCell ref="B2:E2"/>
    <mergeCell ref="G2:J2"/>
    <mergeCell ref="L2:O2"/>
    <mergeCell ref="Q2:T2"/>
  </mergeCells>
  <phoneticPr fontId="1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S324"/>
  <sheetViews>
    <sheetView zoomScale="85" zoomScaleNormal="85" workbookViewId="0">
      <pane xSplit="5" ySplit="6" topLeftCell="T25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"/>
  <cols>
    <col min="1" max="1" width="5.453125" style="4" customWidth="1"/>
    <col min="2" max="2" width="14.81640625" style="4" bestFit="1" customWidth="1"/>
    <col min="3" max="4" width="21" style="4" bestFit="1" customWidth="1"/>
    <col min="5" max="5" width="16.26953125" style="62" bestFit="1" customWidth="1"/>
    <col min="6" max="7" width="8.81640625" style="4" customWidth="1"/>
    <col min="8" max="8" width="5.1796875" style="4" customWidth="1"/>
    <col min="9" max="9" width="9.1796875" style="4"/>
    <col min="10" max="10" width="9.1796875" style="4" customWidth="1"/>
    <col min="11" max="11" width="7.453125" style="4" customWidth="1"/>
    <col min="12" max="12" width="10.1796875" style="4" customWidth="1"/>
    <col min="13" max="13" width="6" style="4" customWidth="1"/>
    <col min="14" max="14" width="11.7265625" style="4" customWidth="1"/>
    <col min="15" max="15" width="5.81640625" style="4" customWidth="1"/>
    <col min="16" max="45" width="15.7265625" style="4" customWidth="1"/>
    <col min="46" max="46" width="24.1796875" style="4" customWidth="1"/>
    <col min="47" max="47" width="2" style="4" customWidth="1"/>
    <col min="48" max="48" width="11.26953125" style="4" bestFit="1" customWidth="1"/>
    <col min="49" max="16384" width="9.1796875" style="4"/>
  </cols>
  <sheetData>
    <row r="1" spans="1:34" ht="10.5">
      <c r="A1" s="3" t="s">
        <v>301</v>
      </c>
      <c r="AB1" s="132"/>
      <c r="AC1" s="132"/>
    </row>
    <row r="2" spans="1:34" ht="10.5">
      <c r="A2" s="3" t="s">
        <v>40</v>
      </c>
      <c r="AB2" s="132"/>
      <c r="AC2" s="132"/>
    </row>
    <row r="3" spans="1:34" ht="10.5">
      <c r="A3" s="3"/>
      <c r="X3" s="5"/>
      <c r="AB3" s="132"/>
      <c r="AC3" s="132"/>
    </row>
    <row r="4" spans="1:34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</row>
    <row r="5" spans="1:34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9" t="s">
        <v>277</v>
      </c>
      <c r="AC5" s="9" t="s">
        <v>279</v>
      </c>
      <c r="AD5" s="183" t="s">
        <v>211</v>
      </c>
      <c r="AE5" s="184"/>
      <c r="AF5" s="143" t="s">
        <v>211</v>
      </c>
    </row>
    <row r="6" spans="1:34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274</v>
      </c>
      <c r="AB6" s="13" t="s">
        <v>278</v>
      </c>
      <c r="AC6" s="13" t="s">
        <v>278</v>
      </c>
      <c r="AD6" s="133" t="s">
        <v>47</v>
      </c>
      <c r="AE6" s="133" t="s">
        <v>280</v>
      </c>
      <c r="AF6" s="144" t="s">
        <v>292</v>
      </c>
    </row>
    <row r="7" spans="1:34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145"/>
      <c r="AC7" s="145"/>
      <c r="AD7" s="2"/>
      <c r="AE7" s="2"/>
      <c r="AF7" s="2"/>
    </row>
    <row r="8" spans="1:34" ht="10.5">
      <c r="A8" s="24">
        <v>1</v>
      </c>
      <c r="B8" s="16" t="s">
        <v>244</v>
      </c>
      <c r="C8" s="107" t="s">
        <v>294</v>
      </c>
      <c r="D8" s="105" t="s">
        <v>225</v>
      </c>
      <c r="E8" s="26" t="s">
        <v>293</v>
      </c>
      <c r="F8" s="23">
        <v>44927</v>
      </c>
      <c r="G8" s="23">
        <v>45291</v>
      </c>
      <c r="H8" s="22" t="s">
        <v>21</v>
      </c>
      <c r="I8" s="22" t="s">
        <v>39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8800000</v>
      </c>
      <c r="Q8" s="19">
        <v>0</v>
      </c>
      <c r="R8" s="2">
        <v>0</v>
      </c>
      <c r="S8" s="2">
        <v>10221000</v>
      </c>
      <c r="T8" s="2">
        <v>367740</v>
      </c>
      <c r="U8" s="2">
        <v>0</v>
      </c>
      <c r="V8" s="2">
        <v>0</v>
      </c>
      <c r="W8" s="2">
        <v>0</v>
      </c>
      <c r="X8" s="2">
        <v>162000</v>
      </c>
      <c r="Y8" s="2">
        <f>SUM(P8:U8)</f>
        <v>19388740</v>
      </c>
      <c r="Z8" s="2">
        <f>SUM(V8:W8)</f>
        <v>0</v>
      </c>
      <c r="AA8" s="2">
        <f>Y8+Z8</f>
        <v>19388740</v>
      </c>
      <c r="AB8" s="145" t="str">
        <f>IF(OR(I8="T/K",I8="TK/0",I8="TK/1",I8="K/0"),"TER A",IF(OR(I8="TK/2",I8="TK/3",I8="K/1",I8="K/2"),"TER B","TER C"))</f>
        <v>TER A</v>
      </c>
      <c r="AC8" s="146">
        <f t="shared" ref="AC8:AC37" si="1">IF(AB8="TER A",VLOOKUP(AA8,TERA,4,TRUE),IF(AB8="TER B",VLOOKUP(AA8,TERB,4,TRUE),VLOOKUP(AA8,TERC,4,TRUE)))</f>
        <v>0.08</v>
      </c>
      <c r="AD8" s="2">
        <f>ROUND(IF(N8="Y",Y8*AC8,(Y8*AC8)*120%),0)</f>
        <v>1551099</v>
      </c>
      <c r="AE8" s="2">
        <f>ROUND(IF(N8="Y",Z8*AC8,(Z8*AC8)*120%),0)</f>
        <v>0</v>
      </c>
      <c r="AF8" s="2">
        <f>ROUND(IF(N8="Y",AA8*AC8,(AA8*AC8)*120%),0)</f>
        <v>1551099</v>
      </c>
      <c r="AG8" s="109"/>
      <c r="AH8" s="109"/>
    </row>
    <row r="9" spans="1:34" ht="10.5">
      <c r="A9" s="24">
        <f>+A8+1</f>
        <v>2</v>
      </c>
      <c r="B9" s="16" t="s">
        <v>244</v>
      </c>
      <c r="C9" s="107" t="s">
        <v>295</v>
      </c>
      <c r="D9" s="105" t="s">
        <v>226</v>
      </c>
      <c r="E9" s="26" t="s">
        <v>84</v>
      </c>
      <c r="F9" s="23">
        <v>44927</v>
      </c>
      <c r="G9" s="23">
        <v>45291</v>
      </c>
      <c r="H9" s="22" t="s">
        <v>20</v>
      </c>
      <c r="I9" s="22" t="s">
        <v>39</v>
      </c>
      <c r="J9" s="106" t="s">
        <v>22</v>
      </c>
      <c r="K9" s="1" t="s">
        <v>35</v>
      </c>
      <c r="L9" s="20">
        <f t="shared" ref="L9:L37" si="2">13-MONTH(F9)</f>
        <v>12</v>
      </c>
      <c r="M9" s="20">
        <f t="shared" ref="M9:M37" si="3">IF(J9="Y",12/L9,1)</f>
        <v>1</v>
      </c>
      <c r="N9" s="21" t="str">
        <f t="shared" ref="N9:N37" si="4">IF(E9="000000000000000","N","Y")</f>
        <v>N</v>
      </c>
      <c r="O9" s="1">
        <f t="shared" ref="O9:O37" si="5">IF(P9&gt;0,1,0)</f>
        <v>1</v>
      </c>
      <c r="P9" s="2">
        <v>2500000</v>
      </c>
      <c r="Q9" s="19">
        <v>0</v>
      </c>
      <c r="R9" s="2">
        <v>4380000</v>
      </c>
      <c r="S9" s="2">
        <v>0</v>
      </c>
      <c r="T9" s="2">
        <v>222559</v>
      </c>
      <c r="U9" s="2">
        <v>0</v>
      </c>
      <c r="V9" s="2">
        <v>0</v>
      </c>
      <c r="W9" s="2">
        <v>0</v>
      </c>
      <c r="X9" s="2">
        <v>98100</v>
      </c>
      <c r="Y9" s="2">
        <f t="shared" ref="Y9:Y37" si="6">SUM(P9:U9)</f>
        <v>7102559</v>
      </c>
      <c r="Z9" s="2">
        <f t="shared" ref="Z9:Z37" si="7">SUM(V9:W9)</f>
        <v>0</v>
      </c>
      <c r="AA9" s="2">
        <f t="shared" ref="AA9:AA37" si="8">Y9+Z9</f>
        <v>7102559</v>
      </c>
      <c r="AB9" s="145" t="str">
        <f t="shared" ref="AB9:AB37" si="9">IF(OR(I9="T/K",I9="TK/0",I9="TK/1",I9="K/0"),"TER A",IF(OR(I9="TK/2",I9="TK/3",I9="K/1",I9="K/2"),"TER B","TER C"))</f>
        <v>TER A</v>
      </c>
      <c r="AC9" s="146">
        <f t="shared" si="1"/>
        <v>1.2500000000000001E-2</v>
      </c>
      <c r="AD9" s="2">
        <f t="shared" ref="AD9:AD37" si="10">ROUND(IF(N9="Y",Y9*AC9,(Y9*AC9)*120%),0)</f>
        <v>106538</v>
      </c>
      <c r="AE9" s="2">
        <f t="shared" ref="AE9:AE37" si="11">ROUND(IF(N9="Y",Z9*AC9,(Z9*AC9)*120%),0)</f>
        <v>0</v>
      </c>
      <c r="AF9" s="2">
        <f t="shared" ref="AF9:AF37" si="12">ROUND(IF(N9="Y",AA9*AC9,(AA9*AC9)*120%),0)</f>
        <v>106538</v>
      </c>
      <c r="AG9" s="109"/>
      <c r="AH9" s="109"/>
    </row>
    <row r="10" spans="1:34" ht="10.5">
      <c r="A10" s="24">
        <f t="shared" ref="A10:A26" si="13">+A9+1</f>
        <v>3</v>
      </c>
      <c r="B10" s="16" t="s">
        <v>244</v>
      </c>
      <c r="C10" s="107" t="s">
        <v>296</v>
      </c>
      <c r="D10" s="105" t="s">
        <v>225</v>
      </c>
      <c r="E10" s="26" t="s">
        <v>293</v>
      </c>
      <c r="F10" s="23">
        <v>44927</v>
      </c>
      <c r="G10" s="23">
        <v>45291</v>
      </c>
      <c r="H10" s="22" t="s">
        <v>20</v>
      </c>
      <c r="I10" s="22" t="s">
        <v>23</v>
      </c>
      <c r="J10" s="106" t="s">
        <v>22</v>
      </c>
      <c r="K10" s="1" t="s">
        <v>35</v>
      </c>
      <c r="L10" s="20">
        <f t="shared" si="2"/>
        <v>12</v>
      </c>
      <c r="M10" s="20">
        <f t="shared" si="3"/>
        <v>1</v>
      </c>
      <c r="N10" s="21" t="str">
        <f t="shared" si="4"/>
        <v>Y</v>
      </c>
      <c r="O10" s="1">
        <f t="shared" si="5"/>
        <v>1</v>
      </c>
      <c r="P10" s="2">
        <v>9400000</v>
      </c>
      <c r="Q10" s="19">
        <v>0</v>
      </c>
      <c r="R10" s="2">
        <v>0</v>
      </c>
      <c r="S10" s="2">
        <v>13258000</v>
      </c>
      <c r="T10" s="2">
        <v>408600</v>
      </c>
      <c r="U10" s="2">
        <v>0</v>
      </c>
      <c r="V10" s="2">
        <v>0</v>
      </c>
      <c r="W10" s="2">
        <v>0</v>
      </c>
      <c r="X10" s="2">
        <v>180000</v>
      </c>
      <c r="Y10" s="2">
        <f t="shared" si="6"/>
        <v>23066600</v>
      </c>
      <c r="Z10" s="2">
        <f t="shared" si="7"/>
        <v>0</v>
      </c>
      <c r="AA10" s="2">
        <f t="shared" si="8"/>
        <v>23066600</v>
      </c>
      <c r="AB10" s="145" t="str">
        <f t="shared" si="9"/>
        <v>TER B</v>
      </c>
      <c r="AC10" s="146">
        <f t="shared" si="1"/>
        <v>0.09</v>
      </c>
      <c r="AD10" s="2">
        <f t="shared" si="10"/>
        <v>2075994</v>
      </c>
      <c r="AE10" s="2">
        <f t="shared" si="11"/>
        <v>0</v>
      </c>
      <c r="AF10" s="2">
        <f t="shared" si="12"/>
        <v>2075994</v>
      </c>
      <c r="AG10" s="109"/>
      <c r="AH10" s="109"/>
    </row>
    <row r="11" spans="1:34" ht="10.5">
      <c r="A11" s="24">
        <f t="shared" si="13"/>
        <v>4</v>
      </c>
      <c r="B11" s="16" t="s">
        <v>244</v>
      </c>
      <c r="C11" s="107" t="s">
        <v>216</v>
      </c>
      <c r="D11" s="105" t="s">
        <v>227</v>
      </c>
      <c r="E11" s="26" t="s">
        <v>293</v>
      </c>
      <c r="F11" s="23">
        <v>44927</v>
      </c>
      <c r="G11" s="23">
        <v>45291</v>
      </c>
      <c r="H11" s="22" t="s">
        <v>21</v>
      </c>
      <c r="I11" s="22" t="s">
        <v>39</v>
      </c>
      <c r="J11" s="106" t="s">
        <v>22</v>
      </c>
      <c r="K11" s="1" t="s">
        <v>35</v>
      </c>
      <c r="L11" s="20">
        <f t="shared" si="2"/>
        <v>12</v>
      </c>
      <c r="M11" s="20">
        <f t="shared" si="3"/>
        <v>1</v>
      </c>
      <c r="N11" s="21" t="str">
        <f t="shared" si="4"/>
        <v>Y</v>
      </c>
      <c r="O11" s="1">
        <f t="shared" si="5"/>
        <v>1</v>
      </c>
      <c r="P11" s="2">
        <v>6100000</v>
      </c>
      <c r="Q11" s="19">
        <v>0</v>
      </c>
      <c r="R11" s="2">
        <v>797500</v>
      </c>
      <c r="S11" s="2">
        <v>0</v>
      </c>
      <c r="T11" s="2">
        <v>256510</v>
      </c>
      <c r="U11" s="2">
        <v>0</v>
      </c>
      <c r="V11" s="2">
        <v>0</v>
      </c>
      <c r="W11" s="2">
        <v>0</v>
      </c>
      <c r="X11" s="2">
        <v>113000</v>
      </c>
      <c r="Y11" s="2">
        <f t="shared" si="6"/>
        <v>7154010</v>
      </c>
      <c r="Z11" s="2">
        <f t="shared" si="7"/>
        <v>0</v>
      </c>
      <c r="AA11" s="2">
        <f t="shared" si="8"/>
        <v>7154010</v>
      </c>
      <c r="AB11" s="145" t="str">
        <f t="shared" si="9"/>
        <v>TER A</v>
      </c>
      <c r="AC11" s="146">
        <f t="shared" si="1"/>
        <v>1.2500000000000001E-2</v>
      </c>
      <c r="AD11" s="2">
        <f t="shared" si="10"/>
        <v>89425</v>
      </c>
      <c r="AE11" s="2">
        <f t="shared" si="11"/>
        <v>0</v>
      </c>
      <c r="AF11" s="2">
        <f t="shared" si="12"/>
        <v>89425</v>
      </c>
      <c r="AG11" s="109"/>
      <c r="AH11" s="109"/>
    </row>
    <row r="12" spans="1:34" ht="10.5">
      <c r="A12" s="24">
        <f t="shared" si="13"/>
        <v>5</v>
      </c>
      <c r="B12" s="16" t="s">
        <v>244</v>
      </c>
      <c r="C12" s="107" t="s">
        <v>297</v>
      </c>
      <c r="D12" s="105" t="s">
        <v>225</v>
      </c>
      <c r="E12" s="26" t="s">
        <v>293</v>
      </c>
      <c r="F12" s="23">
        <v>44927</v>
      </c>
      <c r="G12" s="23">
        <v>45291</v>
      </c>
      <c r="H12" s="22" t="s">
        <v>20</v>
      </c>
      <c r="I12" s="22" t="s">
        <v>33</v>
      </c>
      <c r="J12" s="106" t="s">
        <v>22</v>
      </c>
      <c r="K12" s="1" t="s">
        <v>35</v>
      </c>
      <c r="L12" s="20">
        <f t="shared" si="2"/>
        <v>12</v>
      </c>
      <c r="M12" s="20">
        <f t="shared" si="3"/>
        <v>1</v>
      </c>
      <c r="N12" s="21" t="str">
        <f t="shared" si="4"/>
        <v>Y</v>
      </c>
      <c r="O12" s="1">
        <f t="shared" si="5"/>
        <v>1</v>
      </c>
      <c r="P12" s="2">
        <v>11600000</v>
      </c>
      <c r="Q12" s="19">
        <v>0</v>
      </c>
      <c r="R12" s="2">
        <v>465000</v>
      </c>
      <c r="S12" s="2">
        <v>8674000</v>
      </c>
      <c r="T12" s="2">
        <v>449460</v>
      </c>
      <c r="U12" s="2">
        <v>0</v>
      </c>
      <c r="V12" s="2">
        <v>0</v>
      </c>
      <c r="W12" s="2">
        <v>0</v>
      </c>
      <c r="X12" s="2">
        <v>198000</v>
      </c>
      <c r="Y12" s="2">
        <f t="shared" si="6"/>
        <v>21188460</v>
      </c>
      <c r="Z12" s="2">
        <f t="shared" si="7"/>
        <v>0</v>
      </c>
      <c r="AA12" s="2">
        <f t="shared" si="8"/>
        <v>21188460</v>
      </c>
      <c r="AB12" s="145" t="str">
        <f t="shared" si="9"/>
        <v>TER A</v>
      </c>
      <c r="AC12" s="146">
        <f t="shared" si="1"/>
        <v>0.09</v>
      </c>
      <c r="AD12" s="2">
        <f t="shared" si="10"/>
        <v>1906961</v>
      </c>
      <c r="AE12" s="2">
        <f t="shared" si="11"/>
        <v>0</v>
      </c>
      <c r="AF12" s="2">
        <f t="shared" si="12"/>
        <v>1906961</v>
      </c>
      <c r="AG12" s="109"/>
      <c r="AH12" s="109"/>
    </row>
    <row r="13" spans="1:34" ht="10.5">
      <c r="A13" s="24">
        <f t="shared" si="13"/>
        <v>6</v>
      </c>
      <c r="B13" s="16" t="s">
        <v>244</v>
      </c>
      <c r="C13" s="107" t="s">
        <v>298</v>
      </c>
      <c r="D13" s="105" t="s">
        <v>230</v>
      </c>
      <c r="E13" s="26" t="s">
        <v>293</v>
      </c>
      <c r="F13" s="23">
        <v>44927</v>
      </c>
      <c r="G13" s="23">
        <v>45291</v>
      </c>
      <c r="H13" s="22" t="s">
        <v>20</v>
      </c>
      <c r="I13" s="22" t="s">
        <v>23</v>
      </c>
      <c r="J13" s="106" t="s">
        <v>22</v>
      </c>
      <c r="K13" s="1" t="s">
        <v>35</v>
      </c>
      <c r="L13" s="20">
        <f t="shared" si="2"/>
        <v>12</v>
      </c>
      <c r="M13" s="20">
        <f t="shared" si="3"/>
        <v>1</v>
      </c>
      <c r="N13" s="21" t="str">
        <f t="shared" si="4"/>
        <v>Y</v>
      </c>
      <c r="O13" s="1">
        <f t="shared" si="5"/>
        <v>1</v>
      </c>
      <c r="P13" s="2">
        <v>4900000</v>
      </c>
      <c r="Q13" s="19">
        <v>0</v>
      </c>
      <c r="R13" s="2">
        <v>1293500</v>
      </c>
      <c r="S13" s="2">
        <v>52000</v>
      </c>
      <c r="T13" s="2">
        <v>222559</v>
      </c>
      <c r="U13" s="2">
        <v>0</v>
      </c>
      <c r="V13" s="2">
        <v>0</v>
      </c>
      <c r="W13" s="2">
        <v>0</v>
      </c>
      <c r="X13" s="2">
        <v>98100</v>
      </c>
      <c r="Y13" s="2">
        <f t="shared" si="6"/>
        <v>6468059</v>
      </c>
      <c r="Z13" s="2">
        <f t="shared" si="7"/>
        <v>0</v>
      </c>
      <c r="AA13" s="2">
        <f t="shared" si="8"/>
        <v>6468059</v>
      </c>
      <c r="AB13" s="145" t="str">
        <f t="shared" si="9"/>
        <v>TER B</v>
      </c>
      <c r="AC13" s="146">
        <f t="shared" si="1"/>
        <v>2.5000000000000001E-3</v>
      </c>
      <c r="AD13" s="2">
        <f t="shared" si="10"/>
        <v>16170</v>
      </c>
      <c r="AE13" s="2">
        <f t="shared" si="11"/>
        <v>0</v>
      </c>
      <c r="AF13" s="2">
        <f t="shared" si="12"/>
        <v>16170</v>
      </c>
      <c r="AG13" s="109"/>
      <c r="AH13" s="109"/>
    </row>
    <row r="14" spans="1:34" ht="10.5">
      <c r="A14" s="24">
        <f t="shared" si="13"/>
        <v>7</v>
      </c>
      <c r="B14" s="16" t="s">
        <v>244</v>
      </c>
      <c r="C14" s="107" t="s">
        <v>299</v>
      </c>
      <c r="D14" s="105" t="s">
        <v>227</v>
      </c>
      <c r="E14" s="26" t="s">
        <v>293</v>
      </c>
      <c r="F14" s="23">
        <v>44927</v>
      </c>
      <c r="G14" s="23">
        <v>45291</v>
      </c>
      <c r="H14" s="22" t="s">
        <v>21</v>
      </c>
      <c r="I14" s="22" t="s">
        <v>39</v>
      </c>
      <c r="J14" s="106" t="s">
        <v>22</v>
      </c>
      <c r="K14" s="1" t="s">
        <v>35</v>
      </c>
      <c r="L14" s="20">
        <f t="shared" si="2"/>
        <v>12</v>
      </c>
      <c r="M14" s="20">
        <f t="shared" si="3"/>
        <v>1</v>
      </c>
      <c r="N14" s="21" t="str">
        <f t="shared" si="4"/>
        <v>Y</v>
      </c>
      <c r="O14" s="1">
        <f t="shared" si="5"/>
        <v>1</v>
      </c>
      <c r="P14" s="2">
        <v>6100000</v>
      </c>
      <c r="Q14" s="19">
        <v>0</v>
      </c>
      <c r="R14" s="2">
        <v>617500</v>
      </c>
      <c r="S14" s="2">
        <v>0</v>
      </c>
      <c r="T14" s="2">
        <v>236080</v>
      </c>
      <c r="U14" s="2">
        <v>0</v>
      </c>
      <c r="V14" s="2">
        <v>0</v>
      </c>
      <c r="W14" s="2">
        <v>0</v>
      </c>
      <c r="X14" s="2">
        <v>104000</v>
      </c>
      <c r="Y14" s="2">
        <f t="shared" si="6"/>
        <v>6953580</v>
      </c>
      <c r="Z14" s="2">
        <f t="shared" si="7"/>
        <v>0</v>
      </c>
      <c r="AA14" s="2">
        <f t="shared" si="8"/>
        <v>6953580</v>
      </c>
      <c r="AB14" s="145" t="str">
        <f t="shared" si="9"/>
        <v>TER A</v>
      </c>
      <c r="AC14" s="146">
        <f t="shared" si="1"/>
        <v>1.2500000000000001E-2</v>
      </c>
      <c r="AD14" s="2">
        <f t="shared" si="10"/>
        <v>86920</v>
      </c>
      <c r="AE14" s="2">
        <f t="shared" si="11"/>
        <v>0</v>
      </c>
      <c r="AF14" s="2">
        <f t="shared" si="12"/>
        <v>86920</v>
      </c>
      <c r="AG14" s="109"/>
      <c r="AH14" s="109"/>
    </row>
    <row r="15" spans="1:34" ht="10.5">
      <c r="A15" s="24">
        <f t="shared" si="13"/>
        <v>8</v>
      </c>
      <c r="B15" s="16" t="s">
        <v>244</v>
      </c>
      <c r="C15" s="107" t="s">
        <v>300</v>
      </c>
      <c r="D15" s="105" t="s">
        <v>230</v>
      </c>
      <c r="E15" s="26" t="s">
        <v>293</v>
      </c>
      <c r="F15" s="23">
        <v>44927</v>
      </c>
      <c r="G15" s="23">
        <v>45291</v>
      </c>
      <c r="H15" s="22" t="s">
        <v>20</v>
      </c>
      <c r="I15" s="22" t="s">
        <v>23</v>
      </c>
      <c r="J15" s="106" t="s">
        <v>22</v>
      </c>
      <c r="K15" s="1" t="s">
        <v>35</v>
      </c>
      <c r="L15" s="20">
        <f t="shared" si="2"/>
        <v>12</v>
      </c>
      <c r="M15" s="20">
        <f t="shared" si="3"/>
        <v>1</v>
      </c>
      <c r="N15" s="21" t="str">
        <f t="shared" si="4"/>
        <v>Y</v>
      </c>
      <c r="O15" s="1">
        <f t="shared" si="5"/>
        <v>1</v>
      </c>
      <c r="P15" s="2">
        <v>5700000</v>
      </c>
      <c r="Q15" s="19">
        <v>0</v>
      </c>
      <c r="R15" s="2">
        <v>1225000</v>
      </c>
      <c r="S15" s="2">
        <v>103000</v>
      </c>
      <c r="T15" s="2">
        <v>240620</v>
      </c>
      <c r="U15" s="2">
        <v>0</v>
      </c>
      <c r="V15" s="2">
        <v>0</v>
      </c>
      <c r="W15" s="2">
        <v>0</v>
      </c>
      <c r="X15" s="2">
        <v>106000</v>
      </c>
      <c r="Y15" s="2">
        <f t="shared" si="6"/>
        <v>7268620</v>
      </c>
      <c r="Z15" s="2">
        <f t="shared" si="7"/>
        <v>0</v>
      </c>
      <c r="AA15" s="2">
        <f t="shared" si="8"/>
        <v>7268620</v>
      </c>
      <c r="AB15" s="145" t="str">
        <f t="shared" si="9"/>
        <v>TER B</v>
      </c>
      <c r="AC15" s="146">
        <f t="shared" si="1"/>
        <v>7.4999999999999997E-3</v>
      </c>
      <c r="AD15" s="2">
        <f t="shared" si="10"/>
        <v>54515</v>
      </c>
      <c r="AE15" s="2">
        <f t="shared" si="11"/>
        <v>0</v>
      </c>
      <c r="AF15" s="2">
        <f t="shared" si="12"/>
        <v>54515</v>
      </c>
      <c r="AG15" s="109"/>
      <c r="AH15" s="109"/>
    </row>
    <row r="16" spans="1:34" ht="10.5">
      <c r="A16" s="24">
        <f t="shared" si="13"/>
        <v>9</v>
      </c>
      <c r="B16" s="16"/>
      <c r="C16" s="107"/>
      <c r="D16" s="105"/>
      <c r="E16" s="26" t="s">
        <v>84</v>
      </c>
      <c r="F16" s="23">
        <v>44927</v>
      </c>
      <c r="G16" s="23">
        <v>45291</v>
      </c>
      <c r="H16" s="22" t="s">
        <v>20</v>
      </c>
      <c r="I16" s="22" t="s">
        <v>39</v>
      </c>
      <c r="J16" s="106" t="s">
        <v>22</v>
      </c>
      <c r="K16" s="1" t="s">
        <v>35</v>
      </c>
      <c r="L16" s="20">
        <f t="shared" si="2"/>
        <v>12</v>
      </c>
      <c r="M16" s="20">
        <f t="shared" si="3"/>
        <v>1</v>
      </c>
      <c r="N16" s="21" t="str">
        <f t="shared" si="4"/>
        <v>N</v>
      </c>
      <c r="O16" s="1">
        <f t="shared" si="5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f t="shared" si="6"/>
        <v>0</v>
      </c>
      <c r="Z16" s="2">
        <f t="shared" si="7"/>
        <v>0</v>
      </c>
      <c r="AA16" s="2">
        <f t="shared" si="8"/>
        <v>0</v>
      </c>
      <c r="AB16" s="145" t="str">
        <f t="shared" si="9"/>
        <v>TER A</v>
      </c>
      <c r="AC16" s="146">
        <f t="shared" si="1"/>
        <v>0</v>
      </c>
      <c r="AD16" s="2">
        <f t="shared" si="10"/>
        <v>0</v>
      </c>
      <c r="AE16" s="2">
        <f t="shared" si="11"/>
        <v>0</v>
      </c>
      <c r="AF16" s="2">
        <f t="shared" si="12"/>
        <v>0</v>
      </c>
      <c r="AG16" s="109"/>
      <c r="AH16" s="109"/>
    </row>
    <row r="17" spans="1:34" ht="10.5">
      <c r="A17" s="24">
        <f t="shared" si="13"/>
        <v>10</v>
      </c>
      <c r="B17" s="16"/>
      <c r="C17" s="107"/>
      <c r="D17" s="105"/>
      <c r="E17" s="26" t="s">
        <v>84</v>
      </c>
      <c r="F17" s="23">
        <v>44927</v>
      </c>
      <c r="G17" s="23">
        <v>45291</v>
      </c>
      <c r="H17" s="22" t="s">
        <v>20</v>
      </c>
      <c r="I17" s="22" t="s">
        <v>39</v>
      </c>
      <c r="J17" s="106" t="s">
        <v>22</v>
      </c>
      <c r="K17" s="1" t="s">
        <v>35</v>
      </c>
      <c r="L17" s="20">
        <f t="shared" si="2"/>
        <v>12</v>
      </c>
      <c r="M17" s="20">
        <f t="shared" si="3"/>
        <v>1</v>
      </c>
      <c r="N17" s="21" t="str">
        <f t="shared" si="4"/>
        <v>N</v>
      </c>
      <c r="O17" s="1">
        <f t="shared" si="5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f t="shared" si="6"/>
        <v>0</v>
      </c>
      <c r="Z17" s="2">
        <f t="shared" si="7"/>
        <v>0</v>
      </c>
      <c r="AA17" s="2">
        <f t="shared" si="8"/>
        <v>0</v>
      </c>
      <c r="AB17" s="145" t="str">
        <f t="shared" si="9"/>
        <v>TER A</v>
      </c>
      <c r="AC17" s="146">
        <f t="shared" si="1"/>
        <v>0</v>
      </c>
      <c r="AD17" s="2">
        <f t="shared" si="10"/>
        <v>0</v>
      </c>
      <c r="AE17" s="2">
        <f t="shared" si="11"/>
        <v>0</v>
      </c>
      <c r="AF17" s="2">
        <f t="shared" si="12"/>
        <v>0</v>
      </c>
      <c r="AG17" s="109"/>
      <c r="AH17" s="109"/>
    </row>
    <row r="18" spans="1:34" ht="10.5">
      <c r="A18" s="24">
        <f t="shared" si="13"/>
        <v>11</v>
      </c>
      <c r="B18" s="16"/>
      <c r="C18" s="107"/>
      <c r="D18" s="105"/>
      <c r="E18" s="26" t="s">
        <v>84</v>
      </c>
      <c r="F18" s="23">
        <v>44927</v>
      </c>
      <c r="G18" s="23">
        <v>45291</v>
      </c>
      <c r="H18" s="22" t="s">
        <v>20</v>
      </c>
      <c r="I18" s="22" t="s">
        <v>39</v>
      </c>
      <c r="J18" s="106" t="s">
        <v>22</v>
      </c>
      <c r="K18" s="1" t="s">
        <v>35</v>
      </c>
      <c r="L18" s="20">
        <f t="shared" si="2"/>
        <v>12</v>
      </c>
      <c r="M18" s="20">
        <f t="shared" si="3"/>
        <v>1</v>
      </c>
      <c r="N18" s="21" t="str">
        <f t="shared" si="4"/>
        <v>N</v>
      </c>
      <c r="O18" s="1">
        <f t="shared" si="5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f t="shared" si="6"/>
        <v>0</v>
      </c>
      <c r="Z18" s="2">
        <f t="shared" si="7"/>
        <v>0</v>
      </c>
      <c r="AA18" s="2">
        <f t="shared" si="8"/>
        <v>0</v>
      </c>
      <c r="AB18" s="145" t="str">
        <f t="shared" si="9"/>
        <v>TER A</v>
      </c>
      <c r="AC18" s="146">
        <f t="shared" si="1"/>
        <v>0</v>
      </c>
      <c r="AD18" s="2">
        <f t="shared" si="10"/>
        <v>0</v>
      </c>
      <c r="AE18" s="2">
        <f t="shared" si="11"/>
        <v>0</v>
      </c>
      <c r="AF18" s="2">
        <f t="shared" si="12"/>
        <v>0</v>
      </c>
      <c r="AG18" s="109"/>
      <c r="AH18" s="109"/>
    </row>
    <row r="19" spans="1:34" ht="10.5">
      <c r="A19" s="24">
        <f t="shared" si="13"/>
        <v>12</v>
      </c>
      <c r="B19" s="16"/>
      <c r="C19" s="107"/>
      <c r="D19" s="105"/>
      <c r="E19" s="26" t="s">
        <v>84</v>
      </c>
      <c r="F19" s="23">
        <v>44927</v>
      </c>
      <c r="G19" s="23">
        <v>45291</v>
      </c>
      <c r="H19" s="22" t="s">
        <v>20</v>
      </c>
      <c r="I19" s="22" t="s">
        <v>39</v>
      </c>
      <c r="J19" s="106" t="s">
        <v>22</v>
      </c>
      <c r="K19" s="1" t="s">
        <v>35</v>
      </c>
      <c r="L19" s="20">
        <f t="shared" si="2"/>
        <v>12</v>
      </c>
      <c r="M19" s="20">
        <f t="shared" si="3"/>
        <v>1</v>
      </c>
      <c r="N19" s="21" t="str">
        <f t="shared" si="4"/>
        <v>N</v>
      </c>
      <c r="O19" s="1">
        <f t="shared" si="5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f t="shared" si="6"/>
        <v>0</v>
      </c>
      <c r="Z19" s="2">
        <f t="shared" si="7"/>
        <v>0</v>
      </c>
      <c r="AA19" s="2">
        <f t="shared" si="8"/>
        <v>0</v>
      </c>
      <c r="AB19" s="145" t="str">
        <f t="shared" si="9"/>
        <v>TER A</v>
      </c>
      <c r="AC19" s="146">
        <f t="shared" si="1"/>
        <v>0</v>
      </c>
      <c r="AD19" s="2">
        <f t="shared" si="10"/>
        <v>0</v>
      </c>
      <c r="AE19" s="2">
        <f t="shared" si="11"/>
        <v>0</v>
      </c>
      <c r="AF19" s="2">
        <f t="shared" si="12"/>
        <v>0</v>
      </c>
      <c r="AG19" s="109"/>
      <c r="AH19" s="109"/>
    </row>
    <row r="20" spans="1:34" ht="10.5">
      <c r="A20" s="24">
        <f t="shared" si="13"/>
        <v>13</v>
      </c>
      <c r="B20" s="16"/>
      <c r="C20" s="107"/>
      <c r="D20" s="105"/>
      <c r="E20" s="26" t="s">
        <v>84</v>
      </c>
      <c r="F20" s="23">
        <v>44927</v>
      </c>
      <c r="G20" s="23">
        <v>45291</v>
      </c>
      <c r="H20" s="22" t="s">
        <v>20</v>
      </c>
      <c r="I20" s="22" t="s">
        <v>39</v>
      </c>
      <c r="J20" s="106" t="s">
        <v>22</v>
      </c>
      <c r="K20" s="1" t="s">
        <v>35</v>
      </c>
      <c r="L20" s="20">
        <f t="shared" si="2"/>
        <v>12</v>
      </c>
      <c r="M20" s="20">
        <f t="shared" si="3"/>
        <v>1</v>
      </c>
      <c r="N20" s="21" t="str">
        <f t="shared" si="4"/>
        <v>N</v>
      </c>
      <c r="O20" s="1">
        <f t="shared" si="5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6"/>
        <v>0</v>
      </c>
      <c r="Z20" s="2">
        <f t="shared" si="7"/>
        <v>0</v>
      </c>
      <c r="AA20" s="2">
        <f t="shared" si="8"/>
        <v>0</v>
      </c>
      <c r="AB20" s="145" t="str">
        <f t="shared" si="9"/>
        <v>TER A</v>
      </c>
      <c r="AC20" s="146">
        <f t="shared" si="1"/>
        <v>0</v>
      </c>
      <c r="AD20" s="2">
        <f t="shared" si="10"/>
        <v>0</v>
      </c>
      <c r="AE20" s="2">
        <f t="shared" si="11"/>
        <v>0</v>
      </c>
      <c r="AF20" s="2">
        <f t="shared" si="12"/>
        <v>0</v>
      </c>
      <c r="AG20" s="109"/>
      <c r="AH20" s="109"/>
    </row>
    <row r="21" spans="1:34" ht="10.5">
      <c r="A21" s="24">
        <f t="shared" si="13"/>
        <v>14</v>
      </c>
      <c r="B21" s="16"/>
      <c r="C21" s="107"/>
      <c r="D21" s="105"/>
      <c r="E21" s="26" t="s">
        <v>84</v>
      </c>
      <c r="F21" s="23">
        <v>45200</v>
      </c>
      <c r="G21" s="23">
        <v>45291</v>
      </c>
      <c r="H21" s="22" t="s">
        <v>20</v>
      </c>
      <c r="I21" s="22" t="s">
        <v>39</v>
      </c>
      <c r="J21" s="106" t="s">
        <v>22</v>
      </c>
      <c r="K21" s="1" t="s">
        <v>35</v>
      </c>
      <c r="L21" s="20">
        <f t="shared" si="2"/>
        <v>3</v>
      </c>
      <c r="M21" s="20">
        <f t="shared" si="3"/>
        <v>1</v>
      </c>
      <c r="N21" s="21" t="str">
        <f t="shared" si="4"/>
        <v>N</v>
      </c>
      <c r="O21" s="1">
        <f t="shared" si="5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f t="shared" si="6"/>
        <v>0</v>
      </c>
      <c r="Z21" s="2">
        <f t="shared" si="7"/>
        <v>0</v>
      </c>
      <c r="AA21" s="2">
        <f t="shared" si="8"/>
        <v>0</v>
      </c>
      <c r="AB21" s="145" t="str">
        <f t="shared" si="9"/>
        <v>TER A</v>
      </c>
      <c r="AC21" s="146">
        <f t="shared" si="1"/>
        <v>0</v>
      </c>
      <c r="AD21" s="2">
        <f t="shared" si="10"/>
        <v>0</v>
      </c>
      <c r="AE21" s="2">
        <f t="shared" si="11"/>
        <v>0</v>
      </c>
      <c r="AF21" s="2">
        <f t="shared" si="12"/>
        <v>0</v>
      </c>
    </row>
    <row r="22" spans="1:34" ht="10.5">
      <c r="A22" s="24">
        <f t="shared" si="13"/>
        <v>15</v>
      </c>
      <c r="B22" s="16"/>
      <c r="C22" s="107"/>
      <c r="D22" s="105"/>
      <c r="E22" s="26" t="s">
        <v>84</v>
      </c>
      <c r="F22" s="23">
        <v>44927</v>
      </c>
      <c r="G22" s="23">
        <v>45291</v>
      </c>
      <c r="H22" s="22" t="s">
        <v>20</v>
      </c>
      <c r="I22" s="22" t="s">
        <v>39</v>
      </c>
      <c r="J22" s="106" t="s">
        <v>22</v>
      </c>
      <c r="K22" s="1" t="s">
        <v>35</v>
      </c>
      <c r="L22" s="20">
        <f t="shared" si="2"/>
        <v>12</v>
      </c>
      <c r="M22" s="20">
        <f t="shared" si="3"/>
        <v>1</v>
      </c>
      <c r="N22" s="21" t="str">
        <f t="shared" si="4"/>
        <v>N</v>
      </c>
      <c r="O22" s="1">
        <f t="shared" si="5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f t="shared" si="6"/>
        <v>0</v>
      </c>
      <c r="Z22" s="2">
        <f t="shared" si="7"/>
        <v>0</v>
      </c>
      <c r="AA22" s="2">
        <f t="shared" si="8"/>
        <v>0</v>
      </c>
      <c r="AB22" s="145" t="str">
        <f t="shared" si="9"/>
        <v>TER A</v>
      </c>
      <c r="AC22" s="146">
        <f t="shared" si="1"/>
        <v>0</v>
      </c>
      <c r="AD22" s="2">
        <f t="shared" si="10"/>
        <v>0</v>
      </c>
      <c r="AE22" s="2">
        <f t="shared" si="11"/>
        <v>0</v>
      </c>
      <c r="AF22" s="2">
        <f t="shared" si="12"/>
        <v>0</v>
      </c>
    </row>
    <row r="23" spans="1:34" ht="10.5">
      <c r="A23" s="24">
        <f t="shared" si="13"/>
        <v>16</v>
      </c>
      <c r="B23" s="16"/>
      <c r="C23" s="107"/>
      <c r="D23" s="105"/>
      <c r="E23" s="26" t="s">
        <v>84</v>
      </c>
      <c r="F23" s="23">
        <v>44927</v>
      </c>
      <c r="G23" s="23">
        <v>45291</v>
      </c>
      <c r="H23" s="22" t="s">
        <v>20</v>
      </c>
      <c r="I23" s="22" t="s">
        <v>39</v>
      </c>
      <c r="J23" s="106" t="s">
        <v>22</v>
      </c>
      <c r="K23" s="1" t="s">
        <v>35</v>
      </c>
      <c r="L23" s="20">
        <f t="shared" si="2"/>
        <v>12</v>
      </c>
      <c r="M23" s="20">
        <f t="shared" si="3"/>
        <v>1</v>
      </c>
      <c r="N23" s="21" t="str">
        <f t="shared" si="4"/>
        <v>N</v>
      </c>
      <c r="O23" s="1">
        <f t="shared" si="5"/>
        <v>0</v>
      </c>
      <c r="P23" s="2">
        <v>0</v>
      </c>
      <c r="Q23" s="19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f t="shared" si="6"/>
        <v>0</v>
      </c>
      <c r="Z23" s="2">
        <f t="shared" si="7"/>
        <v>0</v>
      </c>
      <c r="AA23" s="2">
        <f t="shared" si="8"/>
        <v>0</v>
      </c>
      <c r="AB23" s="145" t="str">
        <f t="shared" si="9"/>
        <v>TER A</v>
      </c>
      <c r="AC23" s="146">
        <f t="shared" si="1"/>
        <v>0</v>
      </c>
      <c r="AD23" s="2">
        <f t="shared" si="10"/>
        <v>0</v>
      </c>
      <c r="AE23" s="2">
        <f t="shared" si="11"/>
        <v>0</v>
      </c>
      <c r="AF23" s="2">
        <f t="shared" si="12"/>
        <v>0</v>
      </c>
    </row>
    <row r="24" spans="1:34" ht="10.5">
      <c r="A24" s="24">
        <f t="shared" si="13"/>
        <v>17</v>
      </c>
      <c r="B24" s="16"/>
      <c r="C24" s="107"/>
      <c r="D24" s="105"/>
      <c r="E24" s="26" t="s">
        <v>84</v>
      </c>
      <c r="F24" s="23">
        <v>44927</v>
      </c>
      <c r="G24" s="23">
        <v>45291</v>
      </c>
      <c r="H24" s="22" t="s">
        <v>20</v>
      </c>
      <c r="I24" s="22" t="s">
        <v>39</v>
      </c>
      <c r="J24" s="106" t="s">
        <v>22</v>
      </c>
      <c r="K24" s="1" t="s">
        <v>35</v>
      </c>
      <c r="L24" s="20">
        <f t="shared" si="2"/>
        <v>12</v>
      </c>
      <c r="M24" s="20">
        <f t="shared" si="3"/>
        <v>1</v>
      </c>
      <c r="N24" s="21" t="str">
        <f t="shared" si="4"/>
        <v>N</v>
      </c>
      <c r="O24" s="1">
        <f t="shared" si="5"/>
        <v>0</v>
      </c>
      <c r="P24" s="2">
        <v>0</v>
      </c>
      <c r="Q24" s="19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f t="shared" si="6"/>
        <v>0</v>
      </c>
      <c r="Z24" s="2">
        <f t="shared" si="7"/>
        <v>0</v>
      </c>
      <c r="AA24" s="2">
        <f t="shared" si="8"/>
        <v>0</v>
      </c>
      <c r="AB24" s="145" t="str">
        <f t="shared" si="9"/>
        <v>TER A</v>
      </c>
      <c r="AC24" s="146">
        <f t="shared" si="1"/>
        <v>0</v>
      </c>
      <c r="AD24" s="2">
        <f t="shared" si="10"/>
        <v>0</v>
      </c>
      <c r="AE24" s="2">
        <f t="shared" si="11"/>
        <v>0</v>
      </c>
      <c r="AF24" s="2">
        <f t="shared" si="12"/>
        <v>0</v>
      </c>
    </row>
    <row r="25" spans="1:34" ht="10.5">
      <c r="A25" s="24">
        <f t="shared" si="13"/>
        <v>18</v>
      </c>
      <c r="B25" s="16"/>
      <c r="C25" s="107"/>
      <c r="D25" s="105"/>
      <c r="E25" s="26" t="s">
        <v>84</v>
      </c>
      <c r="F25" s="23">
        <v>44927</v>
      </c>
      <c r="G25" s="23">
        <v>45291</v>
      </c>
      <c r="H25" s="22" t="s">
        <v>20</v>
      </c>
      <c r="I25" s="22" t="s">
        <v>39</v>
      </c>
      <c r="J25" s="106" t="s">
        <v>22</v>
      </c>
      <c r="K25" s="1" t="s">
        <v>35</v>
      </c>
      <c r="L25" s="20">
        <f t="shared" si="2"/>
        <v>12</v>
      </c>
      <c r="M25" s="20">
        <f t="shared" si="3"/>
        <v>1</v>
      </c>
      <c r="N25" s="21" t="str">
        <f t="shared" si="4"/>
        <v>N</v>
      </c>
      <c r="O25" s="1">
        <f t="shared" si="5"/>
        <v>0</v>
      </c>
      <c r="P25" s="2">
        <v>0</v>
      </c>
      <c r="Q25" s="19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 t="shared" si="6"/>
        <v>0</v>
      </c>
      <c r="Z25" s="2">
        <f t="shared" si="7"/>
        <v>0</v>
      </c>
      <c r="AA25" s="2">
        <f t="shared" si="8"/>
        <v>0</v>
      </c>
      <c r="AB25" s="145" t="str">
        <f t="shared" si="9"/>
        <v>TER A</v>
      </c>
      <c r="AC25" s="146">
        <f t="shared" si="1"/>
        <v>0</v>
      </c>
      <c r="AD25" s="2">
        <f t="shared" si="10"/>
        <v>0</v>
      </c>
      <c r="AE25" s="2">
        <f t="shared" si="11"/>
        <v>0</v>
      </c>
      <c r="AF25" s="2">
        <f t="shared" si="12"/>
        <v>0</v>
      </c>
    </row>
    <row r="26" spans="1:34" ht="10.5">
      <c r="A26" s="24">
        <f t="shared" si="13"/>
        <v>19</v>
      </c>
      <c r="B26" s="16"/>
      <c r="C26" s="107"/>
      <c r="D26" s="105"/>
      <c r="E26" s="26" t="s">
        <v>84</v>
      </c>
      <c r="F26" s="23">
        <v>44927</v>
      </c>
      <c r="G26" s="23">
        <v>45291</v>
      </c>
      <c r="H26" s="22" t="s">
        <v>20</v>
      </c>
      <c r="I26" s="22" t="s">
        <v>39</v>
      </c>
      <c r="J26" s="106" t="s">
        <v>22</v>
      </c>
      <c r="K26" s="1" t="s">
        <v>35</v>
      </c>
      <c r="L26" s="20">
        <f t="shared" si="2"/>
        <v>12</v>
      </c>
      <c r="M26" s="20">
        <f t="shared" si="3"/>
        <v>1</v>
      </c>
      <c r="N26" s="21" t="str">
        <f t="shared" si="4"/>
        <v>N</v>
      </c>
      <c r="O26" s="1">
        <f t="shared" si="5"/>
        <v>0</v>
      </c>
      <c r="P26" s="2">
        <v>0</v>
      </c>
      <c r="Q26" s="19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f t="shared" si="6"/>
        <v>0</v>
      </c>
      <c r="Z26" s="2">
        <f t="shared" si="7"/>
        <v>0</v>
      </c>
      <c r="AA26" s="2">
        <f t="shared" si="8"/>
        <v>0</v>
      </c>
      <c r="AB26" s="145" t="str">
        <f t="shared" si="9"/>
        <v>TER A</v>
      </c>
      <c r="AC26" s="146">
        <f t="shared" si="1"/>
        <v>0</v>
      </c>
      <c r="AD26" s="2">
        <f t="shared" si="10"/>
        <v>0</v>
      </c>
      <c r="AE26" s="2">
        <f t="shared" si="11"/>
        <v>0</v>
      </c>
      <c r="AF26" s="2">
        <f t="shared" si="12"/>
        <v>0</v>
      </c>
    </row>
    <row r="27" spans="1:34" ht="10.5">
      <c r="A27" s="24">
        <f t="shared" ref="A27:A36" si="14">+A16+1</f>
        <v>10</v>
      </c>
      <c r="B27" s="16"/>
      <c r="C27" s="107"/>
      <c r="D27" s="105"/>
      <c r="E27" s="26" t="s">
        <v>84</v>
      </c>
      <c r="F27" s="23">
        <v>44927</v>
      </c>
      <c r="G27" s="23">
        <v>45291</v>
      </c>
      <c r="H27" s="22" t="s">
        <v>20</v>
      </c>
      <c r="I27" s="22" t="s">
        <v>39</v>
      </c>
      <c r="J27" s="106" t="s">
        <v>22</v>
      </c>
      <c r="K27" s="1" t="s">
        <v>35</v>
      </c>
      <c r="L27" s="20">
        <f t="shared" si="2"/>
        <v>12</v>
      </c>
      <c r="M27" s="20">
        <f t="shared" si="3"/>
        <v>1</v>
      </c>
      <c r="N27" s="21" t="str">
        <f t="shared" si="4"/>
        <v>N</v>
      </c>
      <c r="O27" s="1">
        <f t="shared" si="5"/>
        <v>0</v>
      </c>
      <c r="P27" s="2">
        <v>0</v>
      </c>
      <c r="Q27" s="19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f t="shared" si="6"/>
        <v>0</v>
      </c>
      <c r="Z27" s="2">
        <f t="shared" si="7"/>
        <v>0</v>
      </c>
      <c r="AA27" s="2">
        <f t="shared" si="8"/>
        <v>0</v>
      </c>
      <c r="AB27" s="145" t="str">
        <f t="shared" si="9"/>
        <v>TER A</v>
      </c>
      <c r="AC27" s="146">
        <f t="shared" si="1"/>
        <v>0</v>
      </c>
      <c r="AD27" s="2">
        <f t="shared" si="10"/>
        <v>0</v>
      </c>
      <c r="AE27" s="2">
        <f t="shared" si="11"/>
        <v>0</v>
      </c>
      <c r="AF27" s="2">
        <f t="shared" si="12"/>
        <v>0</v>
      </c>
    </row>
    <row r="28" spans="1:34" ht="10.5">
      <c r="A28" s="24">
        <f t="shared" si="14"/>
        <v>11</v>
      </c>
      <c r="B28" s="16"/>
      <c r="C28" s="107"/>
      <c r="D28" s="105"/>
      <c r="E28" s="26" t="s">
        <v>84</v>
      </c>
      <c r="F28" s="23">
        <v>44927</v>
      </c>
      <c r="G28" s="23">
        <v>45291</v>
      </c>
      <c r="H28" s="22" t="s">
        <v>20</v>
      </c>
      <c r="I28" s="22" t="s">
        <v>39</v>
      </c>
      <c r="J28" s="106" t="s">
        <v>22</v>
      </c>
      <c r="K28" s="1" t="s">
        <v>35</v>
      </c>
      <c r="L28" s="20">
        <f t="shared" si="2"/>
        <v>12</v>
      </c>
      <c r="M28" s="20">
        <f t="shared" si="3"/>
        <v>1</v>
      </c>
      <c r="N28" s="21" t="str">
        <f t="shared" si="4"/>
        <v>N</v>
      </c>
      <c r="O28" s="1">
        <f t="shared" si="5"/>
        <v>0</v>
      </c>
      <c r="P28" s="2">
        <v>0</v>
      </c>
      <c r="Q28" s="19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f t="shared" si="6"/>
        <v>0</v>
      </c>
      <c r="Z28" s="2">
        <f t="shared" si="7"/>
        <v>0</v>
      </c>
      <c r="AA28" s="2">
        <f t="shared" si="8"/>
        <v>0</v>
      </c>
      <c r="AB28" s="145" t="str">
        <f t="shared" si="9"/>
        <v>TER A</v>
      </c>
      <c r="AC28" s="146">
        <f t="shared" si="1"/>
        <v>0</v>
      </c>
      <c r="AD28" s="2">
        <f t="shared" si="10"/>
        <v>0</v>
      </c>
      <c r="AE28" s="2">
        <f t="shared" si="11"/>
        <v>0</v>
      </c>
      <c r="AF28" s="2">
        <f t="shared" si="12"/>
        <v>0</v>
      </c>
    </row>
    <row r="29" spans="1:34" ht="10.5">
      <c r="A29" s="24">
        <f t="shared" si="14"/>
        <v>12</v>
      </c>
      <c r="B29" s="16"/>
      <c r="C29" s="107"/>
      <c r="D29" s="105"/>
      <c r="E29" s="26" t="s">
        <v>84</v>
      </c>
      <c r="F29" s="23">
        <v>44927</v>
      </c>
      <c r="G29" s="23">
        <v>45291</v>
      </c>
      <c r="H29" s="22" t="s">
        <v>20</v>
      </c>
      <c r="I29" s="22" t="s">
        <v>39</v>
      </c>
      <c r="J29" s="106" t="s">
        <v>22</v>
      </c>
      <c r="K29" s="1" t="s">
        <v>35</v>
      </c>
      <c r="L29" s="20">
        <f t="shared" si="2"/>
        <v>12</v>
      </c>
      <c r="M29" s="20">
        <f t="shared" si="3"/>
        <v>1</v>
      </c>
      <c r="N29" s="21" t="str">
        <f t="shared" si="4"/>
        <v>N</v>
      </c>
      <c r="O29" s="1">
        <f t="shared" si="5"/>
        <v>0</v>
      </c>
      <c r="P29" s="2">
        <v>0</v>
      </c>
      <c r="Q29" s="19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f t="shared" si="6"/>
        <v>0</v>
      </c>
      <c r="Z29" s="2">
        <f t="shared" si="7"/>
        <v>0</v>
      </c>
      <c r="AA29" s="2">
        <f t="shared" si="8"/>
        <v>0</v>
      </c>
      <c r="AB29" s="145" t="str">
        <f t="shared" si="9"/>
        <v>TER A</v>
      </c>
      <c r="AC29" s="146">
        <f t="shared" si="1"/>
        <v>0</v>
      </c>
      <c r="AD29" s="2">
        <f t="shared" si="10"/>
        <v>0</v>
      </c>
      <c r="AE29" s="2">
        <f t="shared" si="11"/>
        <v>0</v>
      </c>
      <c r="AF29" s="2">
        <f t="shared" si="12"/>
        <v>0</v>
      </c>
    </row>
    <row r="30" spans="1:34" ht="10.5">
      <c r="A30" s="24">
        <f t="shared" si="14"/>
        <v>13</v>
      </c>
      <c r="B30" s="16"/>
      <c r="C30" s="107"/>
      <c r="D30" s="105"/>
      <c r="E30" s="26" t="s">
        <v>84</v>
      </c>
      <c r="F30" s="23">
        <v>44927</v>
      </c>
      <c r="G30" s="23">
        <v>45291</v>
      </c>
      <c r="H30" s="22" t="s">
        <v>20</v>
      </c>
      <c r="I30" s="22" t="s">
        <v>39</v>
      </c>
      <c r="J30" s="106" t="s">
        <v>22</v>
      </c>
      <c r="K30" s="1" t="s">
        <v>35</v>
      </c>
      <c r="L30" s="20">
        <f t="shared" si="2"/>
        <v>12</v>
      </c>
      <c r="M30" s="20">
        <f t="shared" si="3"/>
        <v>1</v>
      </c>
      <c r="N30" s="21" t="str">
        <f t="shared" si="4"/>
        <v>N</v>
      </c>
      <c r="O30" s="1">
        <f t="shared" si="5"/>
        <v>0</v>
      </c>
      <c r="P30" s="2">
        <v>0</v>
      </c>
      <c r="Q30" s="19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6"/>
        <v>0</v>
      </c>
      <c r="Z30" s="2">
        <f t="shared" si="7"/>
        <v>0</v>
      </c>
      <c r="AA30" s="2">
        <f t="shared" si="8"/>
        <v>0</v>
      </c>
      <c r="AB30" s="145" t="str">
        <f t="shared" si="9"/>
        <v>TER A</v>
      </c>
      <c r="AC30" s="146">
        <f t="shared" si="1"/>
        <v>0</v>
      </c>
      <c r="AD30" s="2">
        <f t="shared" si="10"/>
        <v>0</v>
      </c>
      <c r="AE30" s="2">
        <f t="shared" si="11"/>
        <v>0</v>
      </c>
      <c r="AF30" s="2">
        <f t="shared" si="12"/>
        <v>0</v>
      </c>
    </row>
    <row r="31" spans="1:34" ht="10.5">
      <c r="A31" s="24">
        <f t="shared" si="14"/>
        <v>14</v>
      </c>
      <c r="B31" s="16"/>
      <c r="C31" s="107"/>
      <c r="D31" s="105"/>
      <c r="E31" s="26" t="s">
        <v>84</v>
      </c>
      <c r="F31" s="23">
        <v>44927</v>
      </c>
      <c r="G31" s="23">
        <v>45291</v>
      </c>
      <c r="H31" s="22" t="s">
        <v>20</v>
      </c>
      <c r="I31" s="22" t="s">
        <v>39</v>
      </c>
      <c r="J31" s="106" t="s">
        <v>22</v>
      </c>
      <c r="K31" s="1" t="s">
        <v>35</v>
      </c>
      <c r="L31" s="20">
        <f t="shared" si="2"/>
        <v>12</v>
      </c>
      <c r="M31" s="20">
        <f t="shared" si="3"/>
        <v>1</v>
      </c>
      <c r="N31" s="21" t="str">
        <f t="shared" si="4"/>
        <v>N</v>
      </c>
      <c r="O31" s="1">
        <f t="shared" si="5"/>
        <v>0</v>
      </c>
      <c r="P31" s="2">
        <v>0</v>
      </c>
      <c r="Q31" s="19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6"/>
        <v>0</v>
      </c>
      <c r="Z31" s="2">
        <f t="shared" si="7"/>
        <v>0</v>
      </c>
      <c r="AA31" s="2">
        <f t="shared" si="8"/>
        <v>0</v>
      </c>
      <c r="AB31" s="145" t="str">
        <f t="shared" si="9"/>
        <v>TER A</v>
      </c>
      <c r="AC31" s="146">
        <f t="shared" si="1"/>
        <v>0</v>
      </c>
      <c r="AD31" s="2">
        <f t="shared" si="10"/>
        <v>0</v>
      </c>
      <c r="AE31" s="2">
        <f t="shared" si="11"/>
        <v>0</v>
      </c>
      <c r="AF31" s="2">
        <f t="shared" si="12"/>
        <v>0</v>
      </c>
    </row>
    <row r="32" spans="1:34" ht="10.5">
      <c r="A32" s="24">
        <f t="shared" si="14"/>
        <v>15</v>
      </c>
      <c r="B32" s="16"/>
      <c r="C32" s="107"/>
      <c r="D32" s="105"/>
      <c r="E32" s="26" t="s">
        <v>84</v>
      </c>
      <c r="F32" s="23">
        <v>44927</v>
      </c>
      <c r="G32" s="23">
        <v>45291</v>
      </c>
      <c r="H32" s="22" t="s">
        <v>20</v>
      </c>
      <c r="I32" s="22" t="s">
        <v>39</v>
      </c>
      <c r="J32" s="106" t="s">
        <v>22</v>
      </c>
      <c r="K32" s="1" t="s">
        <v>35</v>
      </c>
      <c r="L32" s="20">
        <f t="shared" si="2"/>
        <v>12</v>
      </c>
      <c r="M32" s="20">
        <f t="shared" si="3"/>
        <v>1</v>
      </c>
      <c r="N32" s="21" t="str">
        <f t="shared" si="4"/>
        <v>N</v>
      </c>
      <c r="O32" s="1">
        <f t="shared" si="5"/>
        <v>0</v>
      </c>
      <c r="P32" s="2">
        <v>0</v>
      </c>
      <c r="Q32" s="19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6"/>
        <v>0</v>
      </c>
      <c r="Z32" s="2">
        <f t="shared" si="7"/>
        <v>0</v>
      </c>
      <c r="AA32" s="2">
        <f t="shared" si="8"/>
        <v>0</v>
      </c>
      <c r="AB32" s="145" t="str">
        <f t="shared" si="9"/>
        <v>TER A</v>
      </c>
      <c r="AC32" s="146">
        <f t="shared" si="1"/>
        <v>0</v>
      </c>
      <c r="AD32" s="2">
        <f t="shared" si="10"/>
        <v>0</v>
      </c>
      <c r="AE32" s="2">
        <f t="shared" si="11"/>
        <v>0</v>
      </c>
      <c r="AF32" s="2">
        <f t="shared" si="12"/>
        <v>0</v>
      </c>
    </row>
    <row r="33" spans="1:32" ht="10.5">
      <c r="A33" s="24">
        <f t="shared" si="14"/>
        <v>16</v>
      </c>
      <c r="B33" s="16"/>
      <c r="C33" s="107"/>
      <c r="D33" s="105"/>
      <c r="E33" s="26" t="s">
        <v>84</v>
      </c>
      <c r="F33" s="23">
        <v>44927</v>
      </c>
      <c r="G33" s="23">
        <v>45291</v>
      </c>
      <c r="H33" s="22" t="s">
        <v>20</v>
      </c>
      <c r="I33" s="22" t="s">
        <v>39</v>
      </c>
      <c r="J33" s="106" t="s">
        <v>22</v>
      </c>
      <c r="K33" s="1" t="s">
        <v>35</v>
      </c>
      <c r="L33" s="20">
        <f t="shared" si="2"/>
        <v>12</v>
      </c>
      <c r="M33" s="20">
        <f t="shared" si="3"/>
        <v>1</v>
      </c>
      <c r="N33" s="21" t="str">
        <f t="shared" si="4"/>
        <v>N</v>
      </c>
      <c r="O33" s="1">
        <f t="shared" si="5"/>
        <v>0</v>
      </c>
      <c r="P33" s="2">
        <v>0</v>
      </c>
      <c r="Q33" s="19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f t="shared" si="6"/>
        <v>0</v>
      </c>
      <c r="Z33" s="2">
        <f t="shared" si="7"/>
        <v>0</v>
      </c>
      <c r="AA33" s="2">
        <f t="shared" si="8"/>
        <v>0</v>
      </c>
      <c r="AB33" s="145" t="str">
        <f t="shared" si="9"/>
        <v>TER A</v>
      </c>
      <c r="AC33" s="146">
        <f t="shared" si="1"/>
        <v>0</v>
      </c>
      <c r="AD33" s="2">
        <f t="shared" si="10"/>
        <v>0</v>
      </c>
      <c r="AE33" s="2">
        <f t="shared" si="11"/>
        <v>0</v>
      </c>
      <c r="AF33" s="2">
        <f t="shared" si="12"/>
        <v>0</v>
      </c>
    </row>
    <row r="34" spans="1:32" ht="10.5">
      <c r="A34" s="24">
        <f t="shared" si="14"/>
        <v>17</v>
      </c>
      <c r="B34" s="16"/>
      <c r="C34" s="107"/>
      <c r="D34" s="105"/>
      <c r="E34" s="26" t="s">
        <v>84</v>
      </c>
      <c r="F34" s="23">
        <v>44927</v>
      </c>
      <c r="G34" s="23">
        <v>45291</v>
      </c>
      <c r="H34" s="22" t="s">
        <v>20</v>
      </c>
      <c r="I34" s="22" t="s">
        <v>39</v>
      </c>
      <c r="J34" s="106" t="s">
        <v>22</v>
      </c>
      <c r="K34" s="1" t="s">
        <v>35</v>
      </c>
      <c r="L34" s="20">
        <f t="shared" si="2"/>
        <v>12</v>
      </c>
      <c r="M34" s="20">
        <f t="shared" si="3"/>
        <v>1</v>
      </c>
      <c r="N34" s="21" t="str">
        <f t="shared" si="4"/>
        <v>N</v>
      </c>
      <c r="O34" s="1">
        <f t="shared" si="5"/>
        <v>0</v>
      </c>
      <c r="P34" s="2">
        <v>0</v>
      </c>
      <c r="Q34" s="19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f t="shared" si="6"/>
        <v>0</v>
      </c>
      <c r="Z34" s="2">
        <f t="shared" si="7"/>
        <v>0</v>
      </c>
      <c r="AA34" s="2">
        <f t="shared" si="8"/>
        <v>0</v>
      </c>
      <c r="AB34" s="145" t="str">
        <f t="shared" si="9"/>
        <v>TER A</v>
      </c>
      <c r="AC34" s="146">
        <f t="shared" si="1"/>
        <v>0</v>
      </c>
      <c r="AD34" s="2">
        <f t="shared" si="10"/>
        <v>0</v>
      </c>
      <c r="AE34" s="2">
        <f t="shared" si="11"/>
        <v>0</v>
      </c>
      <c r="AF34" s="2">
        <f t="shared" si="12"/>
        <v>0</v>
      </c>
    </row>
    <row r="35" spans="1:32" ht="10.5">
      <c r="A35" s="24">
        <f t="shared" si="14"/>
        <v>18</v>
      </c>
      <c r="B35" s="16"/>
      <c r="C35" s="107"/>
      <c r="D35" s="105"/>
      <c r="E35" s="26" t="s">
        <v>84</v>
      </c>
      <c r="F35" s="23">
        <v>44927</v>
      </c>
      <c r="G35" s="23">
        <v>45291</v>
      </c>
      <c r="H35" s="22" t="s">
        <v>20</v>
      </c>
      <c r="I35" s="22" t="s">
        <v>39</v>
      </c>
      <c r="J35" s="106" t="s">
        <v>22</v>
      </c>
      <c r="K35" s="1" t="s">
        <v>35</v>
      </c>
      <c r="L35" s="20">
        <f t="shared" si="2"/>
        <v>12</v>
      </c>
      <c r="M35" s="20">
        <f t="shared" si="3"/>
        <v>1</v>
      </c>
      <c r="N35" s="21" t="str">
        <f t="shared" si="4"/>
        <v>N</v>
      </c>
      <c r="O35" s="1">
        <f t="shared" si="5"/>
        <v>0</v>
      </c>
      <c r="P35" s="2">
        <v>0</v>
      </c>
      <c r="Q35" s="19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f t="shared" si="6"/>
        <v>0</v>
      </c>
      <c r="Z35" s="2">
        <f t="shared" si="7"/>
        <v>0</v>
      </c>
      <c r="AA35" s="2">
        <f t="shared" si="8"/>
        <v>0</v>
      </c>
      <c r="AB35" s="145" t="str">
        <f t="shared" si="9"/>
        <v>TER A</v>
      </c>
      <c r="AC35" s="146">
        <f t="shared" si="1"/>
        <v>0</v>
      </c>
      <c r="AD35" s="2">
        <f t="shared" si="10"/>
        <v>0</v>
      </c>
      <c r="AE35" s="2">
        <f t="shared" si="11"/>
        <v>0</v>
      </c>
      <c r="AF35" s="2">
        <f t="shared" si="12"/>
        <v>0</v>
      </c>
    </row>
    <row r="36" spans="1:32" ht="10.5">
      <c r="A36" s="24">
        <f t="shared" si="14"/>
        <v>19</v>
      </c>
      <c r="B36" s="16"/>
      <c r="C36" s="107"/>
      <c r="D36" s="105"/>
      <c r="E36" s="26" t="s">
        <v>84</v>
      </c>
      <c r="F36" s="23">
        <v>44927</v>
      </c>
      <c r="G36" s="23">
        <v>45291</v>
      </c>
      <c r="H36" s="22" t="s">
        <v>20</v>
      </c>
      <c r="I36" s="22" t="s">
        <v>39</v>
      </c>
      <c r="J36" s="106" t="s">
        <v>22</v>
      </c>
      <c r="K36" s="1" t="s">
        <v>35</v>
      </c>
      <c r="L36" s="20">
        <f t="shared" si="2"/>
        <v>12</v>
      </c>
      <c r="M36" s="20">
        <f t="shared" si="3"/>
        <v>1</v>
      </c>
      <c r="N36" s="21" t="str">
        <f t="shared" si="4"/>
        <v>N</v>
      </c>
      <c r="O36" s="1">
        <f t="shared" si="5"/>
        <v>0</v>
      </c>
      <c r="P36" s="2">
        <v>0</v>
      </c>
      <c r="Q36" s="19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f t="shared" si="6"/>
        <v>0</v>
      </c>
      <c r="Z36" s="2">
        <f t="shared" si="7"/>
        <v>0</v>
      </c>
      <c r="AA36" s="2">
        <f t="shared" si="8"/>
        <v>0</v>
      </c>
      <c r="AB36" s="145" t="str">
        <f t="shared" si="9"/>
        <v>TER A</v>
      </c>
      <c r="AC36" s="146">
        <f t="shared" si="1"/>
        <v>0</v>
      </c>
      <c r="AD36" s="2">
        <f t="shared" si="10"/>
        <v>0</v>
      </c>
      <c r="AE36" s="2">
        <f t="shared" si="11"/>
        <v>0</v>
      </c>
      <c r="AF36" s="2">
        <f t="shared" si="12"/>
        <v>0</v>
      </c>
    </row>
    <row r="37" spans="1:32" ht="10.5">
      <c r="A37" s="24">
        <f>+A26+1</f>
        <v>20</v>
      </c>
      <c r="B37" s="16"/>
      <c r="C37" s="107"/>
      <c r="D37" s="105"/>
      <c r="E37" s="26" t="s">
        <v>84</v>
      </c>
      <c r="F37" s="23">
        <v>44927</v>
      </c>
      <c r="G37" s="23">
        <v>45291</v>
      </c>
      <c r="H37" s="22" t="s">
        <v>20</v>
      </c>
      <c r="I37" s="22" t="s">
        <v>39</v>
      </c>
      <c r="J37" s="106" t="s">
        <v>22</v>
      </c>
      <c r="K37" s="1" t="s">
        <v>35</v>
      </c>
      <c r="L37" s="20">
        <f t="shared" si="2"/>
        <v>12</v>
      </c>
      <c r="M37" s="20">
        <f t="shared" si="3"/>
        <v>1</v>
      </c>
      <c r="N37" s="21" t="str">
        <f t="shared" si="4"/>
        <v>N</v>
      </c>
      <c r="O37" s="1">
        <f t="shared" si="5"/>
        <v>0</v>
      </c>
      <c r="P37" s="2">
        <v>0</v>
      </c>
      <c r="Q37" s="19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f t="shared" si="6"/>
        <v>0</v>
      </c>
      <c r="Z37" s="2">
        <f t="shared" si="7"/>
        <v>0</v>
      </c>
      <c r="AA37" s="2">
        <f t="shared" si="8"/>
        <v>0</v>
      </c>
      <c r="AB37" s="145" t="str">
        <f t="shared" si="9"/>
        <v>TER A</v>
      </c>
      <c r="AC37" s="146">
        <f t="shared" si="1"/>
        <v>0</v>
      </c>
      <c r="AD37" s="2">
        <f t="shared" si="10"/>
        <v>0</v>
      </c>
      <c r="AE37" s="2">
        <f t="shared" si="11"/>
        <v>0</v>
      </c>
      <c r="AF37" s="2">
        <f t="shared" si="12"/>
        <v>0</v>
      </c>
    </row>
    <row r="38" spans="1:32" ht="11" thickBot="1">
      <c r="A38" s="89"/>
      <c r="B38" s="90"/>
      <c r="C38" s="65"/>
      <c r="D38" s="65"/>
      <c r="E38" s="66"/>
      <c r="F38" s="67"/>
      <c r="G38" s="108"/>
      <c r="H38" s="96"/>
      <c r="I38" s="68"/>
      <c r="J38" s="68"/>
      <c r="K38" s="68"/>
      <c r="L38" s="91"/>
      <c r="M38" s="91"/>
      <c r="N38" s="91"/>
      <c r="O38" s="68"/>
      <c r="P38" s="17"/>
      <c r="Q38" s="17"/>
      <c r="R38" s="17"/>
      <c r="S38" s="17"/>
      <c r="T38" s="17"/>
      <c r="U38" s="17"/>
      <c r="V38" s="17"/>
      <c r="W38" s="17"/>
      <c r="X38" s="17"/>
      <c r="Y38" s="2"/>
      <c r="Z38" s="2"/>
      <c r="AA38" s="2"/>
      <c r="AB38" s="145"/>
      <c r="AC38" s="145"/>
      <c r="AD38" s="2"/>
      <c r="AE38" s="2"/>
      <c r="AF38" s="2"/>
    </row>
    <row r="39" spans="1:32" s="3" customFormat="1" ht="11.5" thickTop="1" thickBot="1">
      <c r="A39" s="92"/>
      <c r="B39" s="71" t="s">
        <v>24</v>
      </c>
      <c r="C39" s="69" t="s">
        <v>51</v>
      </c>
      <c r="D39" s="69" t="s">
        <v>51</v>
      </c>
      <c r="E39" s="70" t="s">
        <v>52</v>
      </c>
      <c r="F39" s="71"/>
      <c r="G39" s="71"/>
      <c r="H39" s="100"/>
      <c r="I39" s="71"/>
      <c r="J39" s="71"/>
      <c r="K39" s="71"/>
      <c r="L39" s="71"/>
      <c r="M39" s="71"/>
      <c r="N39" s="71"/>
      <c r="O39" s="93">
        <f t="shared" ref="O39:AA39" si="15">SUM(O7:O38)</f>
        <v>8</v>
      </c>
      <c r="P39" s="94">
        <f t="shared" si="15"/>
        <v>55100000</v>
      </c>
      <c r="Q39" s="94">
        <f t="shared" si="15"/>
        <v>0</v>
      </c>
      <c r="R39" s="94">
        <f t="shared" si="15"/>
        <v>8778500</v>
      </c>
      <c r="S39" s="94">
        <f t="shared" si="15"/>
        <v>32308000</v>
      </c>
      <c r="T39" s="94">
        <f t="shared" si="15"/>
        <v>2404128</v>
      </c>
      <c r="U39" s="94">
        <f t="shared" si="15"/>
        <v>0</v>
      </c>
      <c r="V39" s="94">
        <f t="shared" si="15"/>
        <v>0</v>
      </c>
      <c r="W39" s="94">
        <f t="shared" si="15"/>
        <v>0</v>
      </c>
      <c r="X39" s="94">
        <f t="shared" si="15"/>
        <v>1059200</v>
      </c>
      <c r="Y39" s="94">
        <f t="shared" si="15"/>
        <v>98590628</v>
      </c>
      <c r="Z39" s="94">
        <f t="shared" si="15"/>
        <v>0</v>
      </c>
      <c r="AA39" s="94">
        <f t="shared" si="15"/>
        <v>98590628</v>
      </c>
      <c r="AB39" s="147"/>
      <c r="AC39" s="147"/>
      <c r="AD39" s="94"/>
      <c r="AE39" s="94"/>
      <c r="AF39" s="94"/>
    </row>
    <row r="40" spans="1:32" ht="10.5" thickTop="1">
      <c r="AB40" s="132"/>
      <c r="AC40" s="132"/>
    </row>
    <row r="41" spans="1:32">
      <c r="P41" s="5"/>
      <c r="R41" s="5"/>
      <c r="T41" s="5"/>
      <c r="V41" s="5"/>
      <c r="X41" s="5"/>
      <c r="AB41" s="132"/>
      <c r="AC41" s="132"/>
    </row>
    <row r="42" spans="1:32">
      <c r="AB42" s="132"/>
      <c r="AC42" s="132"/>
    </row>
    <row r="43" spans="1:32">
      <c r="P43" s="5"/>
      <c r="AB43" s="132"/>
      <c r="AC43" s="132"/>
    </row>
    <row r="44" spans="1:32">
      <c r="P44" s="5"/>
      <c r="AB44" s="132"/>
      <c r="AC44" s="132"/>
    </row>
    <row r="45" spans="1:32">
      <c r="P45" s="5"/>
      <c r="AB45" s="132"/>
      <c r="AC45" s="132"/>
    </row>
    <row r="46" spans="1:32">
      <c r="Q46" s="5"/>
      <c r="AB46" s="132"/>
      <c r="AC46" s="132"/>
    </row>
    <row r="47" spans="1:32">
      <c r="Q47" s="5"/>
      <c r="AB47" s="132"/>
      <c r="AC47" s="132"/>
    </row>
    <row r="48" spans="1:32">
      <c r="Q48" s="5"/>
      <c r="AB48" s="132"/>
      <c r="AC48" s="132"/>
    </row>
    <row r="49" spans="14:45">
      <c r="Q49" s="5"/>
      <c r="AB49" s="132"/>
      <c r="AC49" s="132"/>
    </row>
    <row r="50" spans="14:45" ht="10.5">
      <c r="P50" s="72"/>
      <c r="Q50" s="72"/>
      <c r="AB50" s="132"/>
      <c r="AC50" s="132"/>
    </row>
    <row r="51" spans="14:45">
      <c r="Q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4:45" ht="10.5">
      <c r="P52" s="72"/>
      <c r="Q52" s="72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4:45" ht="10.5">
      <c r="N53" s="3"/>
      <c r="O53" s="3"/>
      <c r="P53" s="3"/>
      <c r="Q53" s="72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4:45"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4:45"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4:45"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4:45"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4:45"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4:45"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4:45"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4:45"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4:45"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4:45"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4:45"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36:45"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36:45"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36:45"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36:45"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36:45"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36:45"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6:45"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36:45"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36:45"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36:45"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36:45"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36:45"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36:45"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36:45"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36:45"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36:45"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36:45"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36:45"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36:45"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36:45"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36:45"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36:45"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36:45"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36:45"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36:45"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36:45"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36:45"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36:45"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36:45"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36:45"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36:45"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36:45"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36:45"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36:45"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36:45"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36:45"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36:45"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36:45"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36:45"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36:45"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36:45"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36:45"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36:45"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36:45"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36:45"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36:45"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36:45"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36:45"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36:45"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36:45"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36:45"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36:45"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36:45"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36:45"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36:45"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36:45"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36:45"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36:45"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36:45"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36:45"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36:45"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36:45"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36:45"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36:45"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36:45"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36:45"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36:45"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36:45"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36:45"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36:45"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36:45"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36:45"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36:45"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36:45"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36:45"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36:45"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36:45"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36:45"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36:45"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36:45"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36:45"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36:45"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36:45"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36:45"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36:45"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36:45"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36:45"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36:45"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36:45"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36:45"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36:45"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36:45"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36:45"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36:45"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36:45"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36:45"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36:45"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36:45"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36:45"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36:45"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36:45"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36:45"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36:45"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36:45"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36:45"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36:45"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36:45"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36:45"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36:45"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36:45"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36:45"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36:45"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36:45"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36:45"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36:45"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36:45"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36:45"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36:45"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36:45"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36:45"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36:45"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36:45"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36:45"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36:45"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36:45"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36:45"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36:45"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36:45"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36:45"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36:45"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36:45"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36:45"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36:45"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36:45"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36:45"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36:45"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36:45"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36:45"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36:45"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36:45"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36:45"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36:45"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36:45"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36:45"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36:45"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36:45"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36:45"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36:45"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36:45"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36:45"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36:45"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36:45"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36:45"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36:45"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36:45"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36:45"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36:45"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36:45"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36:45"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36:45"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36:45"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36:45"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36:45"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36:45"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36:45"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36:45"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36:45"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36:45"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36:45"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36:45"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36:45"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36:45"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36:45"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36:45"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36:45"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36:45"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36:45"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36:45"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36:45"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36:45"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36:45"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36:45"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36:45"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36:45"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36:45"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36:45"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36:45"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36:45"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36:45"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36:45"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36:45"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36:45"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36:45"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36:45"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36:45"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36:45"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36:45"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36:45"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36:45"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36:45"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36:45"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36:45"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36:45"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36:45"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36:45"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36:45"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36:45"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36:45"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36:45"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36:45"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36:45"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36:45"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36:45"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36:45"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36:45"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36:45"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36:45"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36:45"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36:45"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36:45"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36:45"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36:45"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36:45"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36:45"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36:45"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36:45"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36:45"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6:45"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6:45"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6:45"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6:45"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6:45"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6:45"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6:45"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6:45"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6:45"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6:45"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6:45"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6:45"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6:45"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6:45"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6:45"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6:45"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6:45"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6:45"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6:45"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6:45"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6:45"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6:45"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6:45"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6:45"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6:45"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6:45"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6:45"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6:45"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6:45"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6:45"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6:45"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6:45"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6:45"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</sheetData>
  <autoFilter ref="A7:AU72" xr:uid="{00000000-0001-0000-0900-000000000000}"/>
  <mergeCells count="8">
    <mergeCell ref="P5:P6"/>
    <mergeCell ref="AD5:AE5"/>
    <mergeCell ref="M5:M6"/>
    <mergeCell ref="A5:A6"/>
    <mergeCell ref="B5:B6"/>
    <mergeCell ref="C5:C6"/>
    <mergeCell ref="H5:H6"/>
    <mergeCell ref="I5:I6"/>
  </mergeCells>
  <phoneticPr fontId="19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S324"/>
  <sheetViews>
    <sheetView zoomScale="85" zoomScaleNormal="85" workbookViewId="0">
      <pane xSplit="5" ySplit="6" topLeftCell="U28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"/>
  <cols>
    <col min="1" max="1" width="5.453125" style="4" customWidth="1"/>
    <col min="2" max="2" width="14.81640625" style="4" bestFit="1" customWidth="1"/>
    <col min="3" max="4" width="21" style="4" bestFit="1" customWidth="1"/>
    <col min="5" max="5" width="16.26953125" style="62" bestFit="1" customWidth="1"/>
    <col min="6" max="7" width="8.81640625" style="4" customWidth="1"/>
    <col min="8" max="8" width="5.1796875" style="4" customWidth="1"/>
    <col min="9" max="9" width="9.1796875" style="4"/>
    <col min="10" max="10" width="9.1796875" style="4" customWidth="1"/>
    <col min="11" max="11" width="7.453125" style="4" customWidth="1"/>
    <col min="12" max="12" width="10.1796875" style="4" customWidth="1"/>
    <col min="13" max="13" width="6" style="4" customWidth="1"/>
    <col min="14" max="14" width="11.7265625" style="4" customWidth="1"/>
    <col min="15" max="15" width="5.81640625" style="4" customWidth="1"/>
    <col min="16" max="45" width="15.7265625" style="4" customWidth="1"/>
    <col min="46" max="46" width="24.1796875" style="4" customWidth="1"/>
    <col min="47" max="47" width="8.7265625" style="4" bestFit="1" customWidth="1"/>
    <col min="48" max="16384" width="9.1796875" style="4"/>
  </cols>
  <sheetData>
    <row r="1" spans="1:34" ht="10.5">
      <c r="A1" s="3" t="s">
        <v>301</v>
      </c>
      <c r="AB1" s="132"/>
      <c r="AC1" s="132"/>
    </row>
    <row r="2" spans="1:34" ht="10.5">
      <c r="A2" s="3" t="s">
        <v>40</v>
      </c>
      <c r="AB2" s="132"/>
      <c r="AC2" s="132"/>
    </row>
    <row r="3" spans="1:34" ht="10.5">
      <c r="A3" s="3"/>
      <c r="X3" s="5"/>
      <c r="AB3" s="132"/>
      <c r="AC3" s="132"/>
    </row>
    <row r="4" spans="1:34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</row>
    <row r="5" spans="1:34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9" t="s">
        <v>277</v>
      </c>
      <c r="AC5" s="9" t="s">
        <v>279</v>
      </c>
      <c r="AD5" s="183" t="s">
        <v>211</v>
      </c>
      <c r="AE5" s="184"/>
      <c r="AF5" s="143" t="s">
        <v>211</v>
      </c>
    </row>
    <row r="6" spans="1:34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274</v>
      </c>
      <c r="AB6" s="13" t="s">
        <v>278</v>
      </c>
      <c r="AC6" s="13" t="s">
        <v>278</v>
      </c>
      <c r="AD6" s="133" t="s">
        <v>47</v>
      </c>
      <c r="AE6" s="133" t="s">
        <v>280</v>
      </c>
      <c r="AF6" s="144" t="s">
        <v>292</v>
      </c>
    </row>
    <row r="7" spans="1:34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145"/>
      <c r="AC7" s="145"/>
      <c r="AD7" s="2"/>
      <c r="AE7" s="2"/>
      <c r="AF7" s="2"/>
    </row>
    <row r="8" spans="1:34" ht="10.5">
      <c r="A8" s="24">
        <v>1</v>
      </c>
      <c r="B8" s="16" t="s">
        <v>244</v>
      </c>
      <c r="C8" s="107" t="s">
        <v>294</v>
      </c>
      <c r="D8" s="105" t="s">
        <v>225</v>
      </c>
      <c r="E8" s="26" t="s">
        <v>293</v>
      </c>
      <c r="F8" s="23">
        <v>44927</v>
      </c>
      <c r="G8" s="23">
        <v>45291</v>
      </c>
      <c r="H8" s="22" t="s">
        <v>21</v>
      </c>
      <c r="I8" s="22" t="s">
        <v>39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8800000</v>
      </c>
      <c r="Q8" s="19">
        <v>0</v>
      </c>
      <c r="R8" s="2">
        <v>0</v>
      </c>
      <c r="S8" s="2">
        <v>10221000</v>
      </c>
      <c r="T8" s="2">
        <v>367740</v>
      </c>
      <c r="U8" s="2">
        <v>0</v>
      </c>
      <c r="V8" s="2">
        <v>0</v>
      </c>
      <c r="W8" s="2">
        <v>0</v>
      </c>
      <c r="X8" s="2">
        <v>162000</v>
      </c>
      <c r="Y8" s="2">
        <f>SUM(P8:U8)</f>
        <v>19388740</v>
      </c>
      <c r="Z8" s="2">
        <f>SUM(V8:W8)</f>
        <v>0</v>
      </c>
      <c r="AA8" s="2">
        <f>Y8+Z8</f>
        <v>19388740</v>
      </c>
      <c r="AB8" s="145" t="str">
        <f>IF(OR(I8="T/K",I8="TK/0",I8="TK/1",I8="K/0"),"TER A",IF(OR(I8="TK/2",I8="TK/3",I8="K/1",I8="K/2"),"TER B","TER C"))</f>
        <v>TER A</v>
      </c>
      <c r="AC8" s="146">
        <f t="shared" ref="AC8:AC37" si="1">IF(AB8="TER A",VLOOKUP(AA8,TERA,4,TRUE),IF(AB8="TER B",VLOOKUP(AA8,TERB,4,TRUE),VLOOKUP(AA8,TERC,4,TRUE)))</f>
        <v>0.08</v>
      </c>
      <c r="AD8" s="2">
        <f>ROUND(IF(N8="Y",Y8*AC8,(Y8*AC8)*120%),0)</f>
        <v>1551099</v>
      </c>
      <c r="AE8" s="2">
        <f>ROUND(IF(N8="Y",Z8*AC8,(Z8*AC8)*120%),0)</f>
        <v>0</v>
      </c>
      <c r="AF8" s="2">
        <f>ROUND(IF(N8="Y",AA8*AC8,(AA8*AC8)*120%),0)</f>
        <v>1551099</v>
      </c>
      <c r="AG8" s="109"/>
      <c r="AH8" s="109"/>
    </row>
    <row r="9" spans="1:34" ht="10.5">
      <c r="A9" s="24">
        <f>+A8+1</f>
        <v>2</v>
      </c>
      <c r="B9" s="16" t="s">
        <v>244</v>
      </c>
      <c r="C9" s="107" t="s">
        <v>295</v>
      </c>
      <c r="D9" s="105" t="s">
        <v>226</v>
      </c>
      <c r="E9" s="26" t="s">
        <v>84</v>
      </c>
      <c r="F9" s="23">
        <v>44927</v>
      </c>
      <c r="G9" s="23">
        <v>45291</v>
      </c>
      <c r="H9" s="22" t="s">
        <v>20</v>
      </c>
      <c r="I9" s="22" t="s">
        <v>39</v>
      </c>
      <c r="J9" s="106" t="s">
        <v>22</v>
      </c>
      <c r="K9" s="1" t="s">
        <v>35</v>
      </c>
      <c r="L9" s="20">
        <f t="shared" ref="L9:L37" si="2">13-MONTH(F9)</f>
        <v>12</v>
      </c>
      <c r="M9" s="20">
        <f t="shared" ref="M9:M37" si="3">IF(J9="Y",12/L9,1)</f>
        <v>1</v>
      </c>
      <c r="N9" s="21" t="str">
        <f t="shared" ref="N9:N37" si="4">IF(E9="000000000000000","N","Y")</f>
        <v>N</v>
      </c>
      <c r="O9" s="1">
        <f t="shared" ref="O9:O37" si="5">IF(P9&gt;0,1,0)</f>
        <v>1</v>
      </c>
      <c r="P9" s="2">
        <v>2500000</v>
      </c>
      <c r="Q9" s="19">
        <v>0</v>
      </c>
      <c r="R9" s="2">
        <v>4380000</v>
      </c>
      <c r="S9" s="2">
        <v>0</v>
      </c>
      <c r="T9" s="2">
        <v>222559</v>
      </c>
      <c r="U9" s="2">
        <v>0</v>
      </c>
      <c r="V9" s="2">
        <v>0</v>
      </c>
      <c r="W9" s="2">
        <v>0</v>
      </c>
      <c r="X9" s="2">
        <v>98100</v>
      </c>
      <c r="Y9" s="2">
        <f t="shared" ref="Y9:Y37" si="6">SUM(P9:U9)</f>
        <v>7102559</v>
      </c>
      <c r="Z9" s="2">
        <f t="shared" ref="Z9:Z37" si="7">SUM(V9:W9)</f>
        <v>0</v>
      </c>
      <c r="AA9" s="2">
        <f t="shared" ref="AA9:AA37" si="8">Y9+Z9</f>
        <v>7102559</v>
      </c>
      <c r="AB9" s="145" t="str">
        <f t="shared" ref="AB9:AB37" si="9">IF(OR(I9="T/K",I9="TK/0",I9="TK/1",I9="K/0"),"TER A",IF(OR(I9="TK/2",I9="TK/3",I9="K/1",I9="K/2"),"TER B","TER C"))</f>
        <v>TER A</v>
      </c>
      <c r="AC9" s="146">
        <f t="shared" si="1"/>
        <v>1.2500000000000001E-2</v>
      </c>
      <c r="AD9" s="2">
        <f t="shared" ref="AD9:AD37" si="10">ROUND(IF(N9="Y",Y9*AC9,(Y9*AC9)*120%),0)</f>
        <v>106538</v>
      </c>
      <c r="AE9" s="2">
        <f t="shared" ref="AE9:AE37" si="11">ROUND(IF(N9="Y",Z9*AC9,(Z9*AC9)*120%),0)</f>
        <v>0</v>
      </c>
      <c r="AF9" s="2">
        <f t="shared" ref="AF9:AF37" si="12">ROUND(IF(N9="Y",AA9*AC9,(AA9*AC9)*120%),0)</f>
        <v>106538</v>
      </c>
      <c r="AG9" s="109"/>
      <c r="AH9" s="109"/>
    </row>
    <row r="10" spans="1:34" ht="10.5">
      <c r="A10" s="24">
        <f t="shared" ref="A10:A26" si="13">+A9+1</f>
        <v>3</v>
      </c>
      <c r="B10" s="16" t="s">
        <v>244</v>
      </c>
      <c r="C10" s="107" t="s">
        <v>296</v>
      </c>
      <c r="D10" s="105" t="s">
        <v>225</v>
      </c>
      <c r="E10" s="26" t="s">
        <v>293</v>
      </c>
      <c r="F10" s="23">
        <v>44927</v>
      </c>
      <c r="G10" s="23">
        <v>45291</v>
      </c>
      <c r="H10" s="22" t="s">
        <v>20</v>
      </c>
      <c r="I10" s="22" t="s">
        <v>23</v>
      </c>
      <c r="J10" s="106" t="s">
        <v>22</v>
      </c>
      <c r="K10" s="1" t="s">
        <v>35</v>
      </c>
      <c r="L10" s="20">
        <f t="shared" si="2"/>
        <v>12</v>
      </c>
      <c r="M10" s="20">
        <f t="shared" si="3"/>
        <v>1</v>
      </c>
      <c r="N10" s="21" t="str">
        <f t="shared" si="4"/>
        <v>Y</v>
      </c>
      <c r="O10" s="1">
        <f t="shared" si="5"/>
        <v>1</v>
      </c>
      <c r="P10" s="2">
        <v>9400000</v>
      </c>
      <c r="Q10" s="19">
        <v>0</v>
      </c>
      <c r="R10" s="2">
        <v>0</v>
      </c>
      <c r="S10" s="2">
        <v>13258000</v>
      </c>
      <c r="T10" s="2">
        <v>408600</v>
      </c>
      <c r="U10" s="2">
        <v>0</v>
      </c>
      <c r="V10" s="2">
        <v>0</v>
      </c>
      <c r="W10" s="2">
        <v>0</v>
      </c>
      <c r="X10" s="2">
        <v>180000</v>
      </c>
      <c r="Y10" s="2">
        <f t="shared" si="6"/>
        <v>23066600</v>
      </c>
      <c r="Z10" s="2">
        <f t="shared" si="7"/>
        <v>0</v>
      </c>
      <c r="AA10" s="2">
        <f t="shared" si="8"/>
        <v>23066600</v>
      </c>
      <c r="AB10" s="145" t="str">
        <f t="shared" si="9"/>
        <v>TER B</v>
      </c>
      <c r="AC10" s="146">
        <f t="shared" si="1"/>
        <v>0.09</v>
      </c>
      <c r="AD10" s="2">
        <f t="shared" si="10"/>
        <v>2075994</v>
      </c>
      <c r="AE10" s="2">
        <f t="shared" si="11"/>
        <v>0</v>
      </c>
      <c r="AF10" s="2">
        <f t="shared" si="12"/>
        <v>2075994</v>
      </c>
      <c r="AG10" s="109"/>
      <c r="AH10" s="109"/>
    </row>
    <row r="11" spans="1:34" ht="10.5">
      <c r="A11" s="24">
        <f t="shared" si="13"/>
        <v>4</v>
      </c>
      <c r="B11" s="16" t="s">
        <v>244</v>
      </c>
      <c r="C11" s="107" t="s">
        <v>216</v>
      </c>
      <c r="D11" s="105" t="s">
        <v>227</v>
      </c>
      <c r="E11" s="26" t="s">
        <v>293</v>
      </c>
      <c r="F11" s="23">
        <v>44927</v>
      </c>
      <c r="G11" s="23">
        <v>45291</v>
      </c>
      <c r="H11" s="22" t="s">
        <v>21</v>
      </c>
      <c r="I11" s="22" t="s">
        <v>39</v>
      </c>
      <c r="J11" s="106" t="s">
        <v>22</v>
      </c>
      <c r="K11" s="1" t="s">
        <v>35</v>
      </c>
      <c r="L11" s="20">
        <f t="shared" si="2"/>
        <v>12</v>
      </c>
      <c r="M11" s="20">
        <f t="shared" si="3"/>
        <v>1</v>
      </c>
      <c r="N11" s="21" t="str">
        <f t="shared" si="4"/>
        <v>Y</v>
      </c>
      <c r="O11" s="1">
        <f t="shared" si="5"/>
        <v>1</v>
      </c>
      <c r="P11" s="2">
        <v>6100000</v>
      </c>
      <c r="Q11" s="19">
        <v>0</v>
      </c>
      <c r="R11" s="2">
        <v>797500</v>
      </c>
      <c r="S11" s="2">
        <v>0</v>
      </c>
      <c r="T11" s="2">
        <v>256510</v>
      </c>
      <c r="U11" s="2">
        <v>0</v>
      </c>
      <c r="V11" s="2">
        <v>0</v>
      </c>
      <c r="W11" s="2">
        <v>0</v>
      </c>
      <c r="X11" s="2">
        <v>113000</v>
      </c>
      <c r="Y11" s="2">
        <f t="shared" si="6"/>
        <v>7154010</v>
      </c>
      <c r="Z11" s="2">
        <f t="shared" si="7"/>
        <v>0</v>
      </c>
      <c r="AA11" s="2">
        <f t="shared" si="8"/>
        <v>7154010</v>
      </c>
      <c r="AB11" s="145" t="str">
        <f t="shared" si="9"/>
        <v>TER A</v>
      </c>
      <c r="AC11" s="146">
        <f t="shared" si="1"/>
        <v>1.2500000000000001E-2</v>
      </c>
      <c r="AD11" s="2">
        <f t="shared" si="10"/>
        <v>89425</v>
      </c>
      <c r="AE11" s="2">
        <f t="shared" si="11"/>
        <v>0</v>
      </c>
      <c r="AF11" s="2">
        <f t="shared" si="12"/>
        <v>89425</v>
      </c>
      <c r="AG11" s="109"/>
      <c r="AH11" s="109"/>
    </row>
    <row r="12" spans="1:34" ht="10.5">
      <c r="A12" s="24">
        <f t="shared" si="13"/>
        <v>5</v>
      </c>
      <c r="B12" s="16" t="s">
        <v>244</v>
      </c>
      <c r="C12" s="107" t="s">
        <v>297</v>
      </c>
      <c r="D12" s="105" t="s">
        <v>225</v>
      </c>
      <c r="E12" s="26" t="s">
        <v>293</v>
      </c>
      <c r="F12" s="23">
        <v>44927</v>
      </c>
      <c r="G12" s="23">
        <v>45291</v>
      </c>
      <c r="H12" s="22" t="s">
        <v>20</v>
      </c>
      <c r="I12" s="22" t="s">
        <v>33</v>
      </c>
      <c r="J12" s="106" t="s">
        <v>22</v>
      </c>
      <c r="K12" s="1" t="s">
        <v>35</v>
      </c>
      <c r="L12" s="20">
        <f t="shared" si="2"/>
        <v>12</v>
      </c>
      <c r="M12" s="20">
        <f t="shared" si="3"/>
        <v>1</v>
      </c>
      <c r="N12" s="21" t="str">
        <f t="shared" si="4"/>
        <v>Y</v>
      </c>
      <c r="O12" s="1">
        <f t="shared" si="5"/>
        <v>1</v>
      </c>
      <c r="P12" s="2">
        <v>11600000</v>
      </c>
      <c r="Q12" s="19">
        <v>0</v>
      </c>
      <c r="R12" s="2">
        <v>465000</v>
      </c>
      <c r="S12" s="2">
        <v>8674000</v>
      </c>
      <c r="T12" s="2">
        <v>449460</v>
      </c>
      <c r="U12" s="2">
        <v>0</v>
      </c>
      <c r="V12" s="2">
        <v>0</v>
      </c>
      <c r="W12" s="2">
        <v>0</v>
      </c>
      <c r="X12" s="2">
        <v>198000</v>
      </c>
      <c r="Y12" s="2">
        <f t="shared" si="6"/>
        <v>21188460</v>
      </c>
      <c r="Z12" s="2">
        <f t="shared" si="7"/>
        <v>0</v>
      </c>
      <c r="AA12" s="2">
        <f t="shared" si="8"/>
        <v>21188460</v>
      </c>
      <c r="AB12" s="145" t="str">
        <f t="shared" si="9"/>
        <v>TER A</v>
      </c>
      <c r="AC12" s="146">
        <f t="shared" si="1"/>
        <v>0.09</v>
      </c>
      <c r="AD12" s="2">
        <f t="shared" si="10"/>
        <v>1906961</v>
      </c>
      <c r="AE12" s="2">
        <f t="shared" si="11"/>
        <v>0</v>
      </c>
      <c r="AF12" s="2">
        <f t="shared" si="12"/>
        <v>1906961</v>
      </c>
      <c r="AG12" s="109"/>
      <c r="AH12" s="109"/>
    </row>
    <row r="13" spans="1:34" ht="10.5">
      <c r="A13" s="24">
        <f t="shared" si="13"/>
        <v>6</v>
      </c>
      <c r="B13" s="16" t="s">
        <v>244</v>
      </c>
      <c r="C13" s="107" t="s">
        <v>298</v>
      </c>
      <c r="D13" s="105" t="s">
        <v>230</v>
      </c>
      <c r="E13" s="26" t="s">
        <v>293</v>
      </c>
      <c r="F13" s="23">
        <v>44927</v>
      </c>
      <c r="G13" s="23">
        <v>45291</v>
      </c>
      <c r="H13" s="22" t="s">
        <v>20</v>
      </c>
      <c r="I13" s="22" t="s">
        <v>23</v>
      </c>
      <c r="J13" s="106" t="s">
        <v>22</v>
      </c>
      <c r="K13" s="1" t="s">
        <v>35</v>
      </c>
      <c r="L13" s="20">
        <f t="shared" si="2"/>
        <v>12</v>
      </c>
      <c r="M13" s="20">
        <f t="shared" si="3"/>
        <v>1</v>
      </c>
      <c r="N13" s="21" t="str">
        <f t="shared" si="4"/>
        <v>Y</v>
      </c>
      <c r="O13" s="1">
        <f t="shared" si="5"/>
        <v>1</v>
      </c>
      <c r="P13" s="2">
        <v>4900000</v>
      </c>
      <c r="Q13" s="19">
        <v>0</v>
      </c>
      <c r="R13" s="2">
        <v>1293500</v>
      </c>
      <c r="S13" s="2">
        <v>52000</v>
      </c>
      <c r="T13" s="2">
        <v>222559</v>
      </c>
      <c r="U13" s="2">
        <v>0</v>
      </c>
      <c r="V13" s="2">
        <v>0</v>
      </c>
      <c r="W13" s="2">
        <v>0</v>
      </c>
      <c r="X13" s="2">
        <v>98100</v>
      </c>
      <c r="Y13" s="2">
        <f t="shared" si="6"/>
        <v>6468059</v>
      </c>
      <c r="Z13" s="2">
        <f t="shared" si="7"/>
        <v>0</v>
      </c>
      <c r="AA13" s="2">
        <f t="shared" si="8"/>
        <v>6468059</v>
      </c>
      <c r="AB13" s="145" t="str">
        <f t="shared" si="9"/>
        <v>TER B</v>
      </c>
      <c r="AC13" s="146">
        <f t="shared" si="1"/>
        <v>2.5000000000000001E-3</v>
      </c>
      <c r="AD13" s="2">
        <f t="shared" si="10"/>
        <v>16170</v>
      </c>
      <c r="AE13" s="2">
        <f t="shared" si="11"/>
        <v>0</v>
      </c>
      <c r="AF13" s="2">
        <f t="shared" si="12"/>
        <v>16170</v>
      </c>
      <c r="AG13" s="109"/>
      <c r="AH13" s="109"/>
    </row>
    <row r="14" spans="1:34" ht="10.5">
      <c r="A14" s="24">
        <f t="shared" si="13"/>
        <v>7</v>
      </c>
      <c r="B14" s="16" t="s">
        <v>244</v>
      </c>
      <c r="C14" s="107" t="s">
        <v>299</v>
      </c>
      <c r="D14" s="105" t="s">
        <v>227</v>
      </c>
      <c r="E14" s="26" t="s">
        <v>293</v>
      </c>
      <c r="F14" s="23">
        <v>44927</v>
      </c>
      <c r="G14" s="23">
        <v>45291</v>
      </c>
      <c r="H14" s="22" t="s">
        <v>21</v>
      </c>
      <c r="I14" s="22" t="s">
        <v>39</v>
      </c>
      <c r="J14" s="106" t="s">
        <v>22</v>
      </c>
      <c r="K14" s="1" t="s">
        <v>35</v>
      </c>
      <c r="L14" s="20">
        <f t="shared" si="2"/>
        <v>12</v>
      </c>
      <c r="M14" s="20">
        <f t="shared" si="3"/>
        <v>1</v>
      </c>
      <c r="N14" s="21" t="str">
        <f t="shared" si="4"/>
        <v>Y</v>
      </c>
      <c r="O14" s="1">
        <f t="shared" si="5"/>
        <v>1</v>
      </c>
      <c r="P14" s="2">
        <v>6100000</v>
      </c>
      <c r="Q14" s="19">
        <v>0</v>
      </c>
      <c r="R14" s="2">
        <v>617500</v>
      </c>
      <c r="S14" s="2">
        <v>0</v>
      </c>
      <c r="T14" s="2">
        <v>236080</v>
      </c>
      <c r="U14" s="2">
        <v>0</v>
      </c>
      <c r="V14" s="2">
        <v>0</v>
      </c>
      <c r="W14" s="2">
        <v>0</v>
      </c>
      <c r="X14" s="2">
        <v>104000</v>
      </c>
      <c r="Y14" s="2">
        <f t="shared" si="6"/>
        <v>6953580</v>
      </c>
      <c r="Z14" s="2">
        <f t="shared" si="7"/>
        <v>0</v>
      </c>
      <c r="AA14" s="2">
        <f t="shared" si="8"/>
        <v>6953580</v>
      </c>
      <c r="AB14" s="145" t="str">
        <f t="shared" si="9"/>
        <v>TER A</v>
      </c>
      <c r="AC14" s="146">
        <f t="shared" si="1"/>
        <v>1.2500000000000001E-2</v>
      </c>
      <c r="AD14" s="2">
        <f t="shared" si="10"/>
        <v>86920</v>
      </c>
      <c r="AE14" s="2">
        <f t="shared" si="11"/>
        <v>0</v>
      </c>
      <c r="AF14" s="2">
        <f t="shared" si="12"/>
        <v>86920</v>
      </c>
      <c r="AG14" s="109"/>
      <c r="AH14" s="109"/>
    </row>
    <row r="15" spans="1:34" ht="10.5">
      <c r="A15" s="24">
        <f t="shared" si="13"/>
        <v>8</v>
      </c>
      <c r="B15" s="16" t="s">
        <v>244</v>
      </c>
      <c r="C15" s="107" t="s">
        <v>300</v>
      </c>
      <c r="D15" s="105" t="s">
        <v>230</v>
      </c>
      <c r="E15" s="26" t="s">
        <v>293</v>
      </c>
      <c r="F15" s="23">
        <v>44927</v>
      </c>
      <c r="G15" s="23">
        <v>45291</v>
      </c>
      <c r="H15" s="22" t="s">
        <v>20</v>
      </c>
      <c r="I15" s="22" t="s">
        <v>23</v>
      </c>
      <c r="J15" s="106" t="s">
        <v>22</v>
      </c>
      <c r="K15" s="1" t="s">
        <v>35</v>
      </c>
      <c r="L15" s="20">
        <f t="shared" si="2"/>
        <v>12</v>
      </c>
      <c r="M15" s="20">
        <f t="shared" si="3"/>
        <v>1</v>
      </c>
      <c r="N15" s="21" t="str">
        <f t="shared" si="4"/>
        <v>Y</v>
      </c>
      <c r="O15" s="1">
        <f t="shared" si="5"/>
        <v>1</v>
      </c>
      <c r="P15" s="2">
        <v>5700000</v>
      </c>
      <c r="Q15" s="19">
        <v>0</v>
      </c>
      <c r="R15" s="2">
        <v>1225000</v>
      </c>
      <c r="S15" s="2">
        <v>103000</v>
      </c>
      <c r="T15" s="2">
        <v>240620</v>
      </c>
      <c r="U15" s="2">
        <v>0</v>
      </c>
      <c r="V15" s="2">
        <v>0</v>
      </c>
      <c r="W15" s="2">
        <v>0</v>
      </c>
      <c r="X15" s="2">
        <v>106000</v>
      </c>
      <c r="Y15" s="2">
        <f t="shared" si="6"/>
        <v>7268620</v>
      </c>
      <c r="Z15" s="2">
        <f t="shared" si="7"/>
        <v>0</v>
      </c>
      <c r="AA15" s="2">
        <f t="shared" si="8"/>
        <v>7268620</v>
      </c>
      <c r="AB15" s="145" t="str">
        <f t="shared" si="9"/>
        <v>TER B</v>
      </c>
      <c r="AC15" s="146">
        <f t="shared" si="1"/>
        <v>7.4999999999999997E-3</v>
      </c>
      <c r="AD15" s="2">
        <f t="shared" si="10"/>
        <v>54515</v>
      </c>
      <c r="AE15" s="2">
        <f t="shared" si="11"/>
        <v>0</v>
      </c>
      <c r="AF15" s="2">
        <f t="shared" si="12"/>
        <v>54515</v>
      </c>
      <c r="AG15" s="109"/>
      <c r="AH15" s="109"/>
    </row>
    <row r="16" spans="1:34" ht="10.5">
      <c r="A16" s="24">
        <f t="shared" si="13"/>
        <v>9</v>
      </c>
      <c r="B16" s="16"/>
      <c r="C16" s="107"/>
      <c r="D16" s="105"/>
      <c r="E16" s="26" t="s">
        <v>84</v>
      </c>
      <c r="F16" s="23">
        <v>44927</v>
      </c>
      <c r="G16" s="23">
        <v>45291</v>
      </c>
      <c r="H16" s="22" t="s">
        <v>20</v>
      </c>
      <c r="I16" s="22" t="s">
        <v>39</v>
      </c>
      <c r="J16" s="106" t="s">
        <v>22</v>
      </c>
      <c r="K16" s="1" t="s">
        <v>35</v>
      </c>
      <c r="L16" s="20">
        <f t="shared" si="2"/>
        <v>12</v>
      </c>
      <c r="M16" s="20">
        <f t="shared" si="3"/>
        <v>1</v>
      </c>
      <c r="N16" s="21" t="str">
        <f t="shared" si="4"/>
        <v>N</v>
      </c>
      <c r="O16" s="1">
        <f t="shared" si="5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f t="shared" si="6"/>
        <v>0</v>
      </c>
      <c r="Z16" s="2">
        <f t="shared" si="7"/>
        <v>0</v>
      </c>
      <c r="AA16" s="2">
        <f t="shared" si="8"/>
        <v>0</v>
      </c>
      <c r="AB16" s="145" t="str">
        <f t="shared" si="9"/>
        <v>TER A</v>
      </c>
      <c r="AC16" s="146">
        <f t="shared" si="1"/>
        <v>0</v>
      </c>
      <c r="AD16" s="2">
        <f t="shared" si="10"/>
        <v>0</v>
      </c>
      <c r="AE16" s="2">
        <f t="shared" si="11"/>
        <v>0</v>
      </c>
      <c r="AF16" s="2">
        <f t="shared" si="12"/>
        <v>0</v>
      </c>
      <c r="AG16" s="109"/>
      <c r="AH16" s="109"/>
    </row>
    <row r="17" spans="1:34" ht="10.5">
      <c r="A17" s="24">
        <f t="shared" si="13"/>
        <v>10</v>
      </c>
      <c r="B17" s="16"/>
      <c r="C17" s="107"/>
      <c r="D17" s="105"/>
      <c r="E17" s="26" t="s">
        <v>84</v>
      </c>
      <c r="F17" s="23">
        <v>44927</v>
      </c>
      <c r="G17" s="23">
        <v>45291</v>
      </c>
      <c r="H17" s="22" t="s">
        <v>20</v>
      </c>
      <c r="I17" s="22" t="s">
        <v>39</v>
      </c>
      <c r="J17" s="106" t="s">
        <v>22</v>
      </c>
      <c r="K17" s="1" t="s">
        <v>35</v>
      </c>
      <c r="L17" s="20">
        <f t="shared" si="2"/>
        <v>12</v>
      </c>
      <c r="M17" s="20">
        <f t="shared" si="3"/>
        <v>1</v>
      </c>
      <c r="N17" s="21" t="str">
        <f t="shared" si="4"/>
        <v>N</v>
      </c>
      <c r="O17" s="1">
        <f t="shared" si="5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f t="shared" si="6"/>
        <v>0</v>
      </c>
      <c r="Z17" s="2">
        <f t="shared" si="7"/>
        <v>0</v>
      </c>
      <c r="AA17" s="2">
        <f t="shared" si="8"/>
        <v>0</v>
      </c>
      <c r="AB17" s="145" t="str">
        <f t="shared" si="9"/>
        <v>TER A</v>
      </c>
      <c r="AC17" s="146">
        <f t="shared" si="1"/>
        <v>0</v>
      </c>
      <c r="AD17" s="2">
        <f t="shared" si="10"/>
        <v>0</v>
      </c>
      <c r="AE17" s="2">
        <f t="shared" si="11"/>
        <v>0</v>
      </c>
      <c r="AF17" s="2">
        <f t="shared" si="12"/>
        <v>0</v>
      </c>
      <c r="AG17" s="109"/>
      <c r="AH17" s="109"/>
    </row>
    <row r="18" spans="1:34" ht="10.5">
      <c r="A18" s="24">
        <f t="shared" si="13"/>
        <v>11</v>
      </c>
      <c r="B18" s="16"/>
      <c r="C18" s="107"/>
      <c r="D18" s="105"/>
      <c r="E18" s="26" t="s">
        <v>84</v>
      </c>
      <c r="F18" s="23">
        <v>44927</v>
      </c>
      <c r="G18" s="23">
        <v>45291</v>
      </c>
      <c r="H18" s="22" t="s">
        <v>20</v>
      </c>
      <c r="I18" s="22" t="s">
        <v>39</v>
      </c>
      <c r="J18" s="106" t="s">
        <v>22</v>
      </c>
      <c r="K18" s="1" t="s">
        <v>35</v>
      </c>
      <c r="L18" s="20">
        <f t="shared" si="2"/>
        <v>12</v>
      </c>
      <c r="M18" s="20">
        <f t="shared" si="3"/>
        <v>1</v>
      </c>
      <c r="N18" s="21" t="str">
        <f t="shared" si="4"/>
        <v>N</v>
      </c>
      <c r="O18" s="1">
        <f t="shared" si="5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f t="shared" si="6"/>
        <v>0</v>
      </c>
      <c r="Z18" s="2">
        <f t="shared" si="7"/>
        <v>0</v>
      </c>
      <c r="AA18" s="2">
        <f t="shared" si="8"/>
        <v>0</v>
      </c>
      <c r="AB18" s="145" t="str">
        <f t="shared" si="9"/>
        <v>TER A</v>
      </c>
      <c r="AC18" s="146">
        <f t="shared" si="1"/>
        <v>0</v>
      </c>
      <c r="AD18" s="2">
        <f t="shared" si="10"/>
        <v>0</v>
      </c>
      <c r="AE18" s="2">
        <f t="shared" si="11"/>
        <v>0</v>
      </c>
      <c r="AF18" s="2">
        <f t="shared" si="12"/>
        <v>0</v>
      </c>
      <c r="AG18" s="109"/>
      <c r="AH18" s="109"/>
    </row>
    <row r="19" spans="1:34" ht="10.5">
      <c r="A19" s="24">
        <f t="shared" si="13"/>
        <v>12</v>
      </c>
      <c r="B19" s="16"/>
      <c r="C19" s="107"/>
      <c r="D19" s="105"/>
      <c r="E19" s="26" t="s">
        <v>84</v>
      </c>
      <c r="F19" s="23">
        <v>44927</v>
      </c>
      <c r="G19" s="23">
        <v>45291</v>
      </c>
      <c r="H19" s="22" t="s">
        <v>20</v>
      </c>
      <c r="I19" s="22" t="s">
        <v>39</v>
      </c>
      <c r="J19" s="106" t="s">
        <v>22</v>
      </c>
      <c r="K19" s="1" t="s">
        <v>35</v>
      </c>
      <c r="L19" s="20">
        <f t="shared" si="2"/>
        <v>12</v>
      </c>
      <c r="M19" s="20">
        <f t="shared" si="3"/>
        <v>1</v>
      </c>
      <c r="N19" s="21" t="str">
        <f t="shared" si="4"/>
        <v>N</v>
      </c>
      <c r="O19" s="1">
        <f t="shared" si="5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f t="shared" si="6"/>
        <v>0</v>
      </c>
      <c r="Z19" s="2">
        <f t="shared" si="7"/>
        <v>0</v>
      </c>
      <c r="AA19" s="2">
        <f t="shared" si="8"/>
        <v>0</v>
      </c>
      <c r="AB19" s="145" t="str">
        <f t="shared" si="9"/>
        <v>TER A</v>
      </c>
      <c r="AC19" s="146">
        <f t="shared" si="1"/>
        <v>0</v>
      </c>
      <c r="AD19" s="2">
        <f t="shared" si="10"/>
        <v>0</v>
      </c>
      <c r="AE19" s="2">
        <f t="shared" si="11"/>
        <v>0</v>
      </c>
      <c r="AF19" s="2">
        <f t="shared" si="12"/>
        <v>0</v>
      </c>
      <c r="AG19" s="109"/>
      <c r="AH19" s="109"/>
    </row>
    <row r="20" spans="1:34" ht="10.5">
      <c r="A20" s="24">
        <f t="shared" si="13"/>
        <v>13</v>
      </c>
      <c r="B20" s="16"/>
      <c r="C20" s="107"/>
      <c r="D20" s="105"/>
      <c r="E20" s="26" t="s">
        <v>84</v>
      </c>
      <c r="F20" s="23">
        <v>44927</v>
      </c>
      <c r="G20" s="23">
        <v>45291</v>
      </c>
      <c r="H20" s="22" t="s">
        <v>20</v>
      </c>
      <c r="I20" s="22" t="s">
        <v>39</v>
      </c>
      <c r="J20" s="106" t="s">
        <v>22</v>
      </c>
      <c r="K20" s="1" t="s">
        <v>35</v>
      </c>
      <c r="L20" s="20">
        <f t="shared" si="2"/>
        <v>12</v>
      </c>
      <c r="M20" s="20">
        <f t="shared" si="3"/>
        <v>1</v>
      </c>
      <c r="N20" s="21" t="str">
        <f t="shared" si="4"/>
        <v>N</v>
      </c>
      <c r="O20" s="1">
        <f t="shared" si="5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6"/>
        <v>0</v>
      </c>
      <c r="Z20" s="2">
        <f t="shared" si="7"/>
        <v>0</v>
      </c>
      <c r="AA20" s="2">
        <f t="shared" si="8"/>
        <v>0</v>
      </c>
      <c r="AB20" s="145" t="str">
        <f t="shared" si="9"/>
        <v>TER A</v>
      </c>
      <c r="AC20" s="146">
        <f t="shared" si="1"/>
        <v>0</v>
      </c>
      <c r="AD20" s="2">
        <f t="shared" si="10"/>
        <v>0</v>
      </c>
      <c r="AE20" s="2">
        <f t="shared" si="11"/>
        <v>0</v>
      </c>
      <c r="AF20" s="2">
        <f t="shared" si="12"/>
        <v>0</v>
      </c>
      <c r="AG20" s="109"/>
      <c r="AH20" s="109"/>
    </row>
    <row r="21" spans="1:34" ht="10.5">
      <c r="A21" s="24">
        <f t="shared" si="13"/>
        <v>14</v>
      </c>
      <c r="B21" s="16"/>
      <c r="C21" s="107"/>
      <c r="D21" s="105"/>
      <c r="E21" s="26" t="s">
        <v>84</v>
      </c>
      <c r="F21" s="23">
        <v>45200</v>
      </c>
      <c r="G21" s="23">
        <v>45291</v>
      </c>
      <c r="H21" s="22" t="s">
        <v>20</v>
      </c>
      <c r="I21" s="22" t="s">
        <v>39</v>
      </c>
      <c r="J21" s="106" t="s">
        <v>22</v>
      </c>
      <c r="K21" s="1" t="s">
        <v>35</v>
      </c>
      <c r="L21" s="20">
        <f t="shared" si="2"/>
        <v>3</v>
      </c>
      <c r="M21" s="20">
        <f t="shared" si="3"/>
        <v>1</v>
      </c>
      <c r="N21" s="21" t="str">
        <f t="shared" si="4"/>
        <v>N</v>
      </c>
      <c r="O21" s="1">
        <f t="shared" si="5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f t="shared" si="6"/>
        <v>0</v>
      </c>
      <c r="Z21" s="2">
        <f t="shared" si="7"/>
        <v>0</v>
      </c>
      <c r="AA21" s="2">
        <f t="shared" si="8"/>
        <v>0</v>
      </c>
      <c r="AB21" s="145" t="str">
        <f t="shared" si="9"/>
        <v>TER A</v>
      </c>
      <c r="AC21" s="146">
        <f t="shared" si="1"/>
        <v>0</v>
      </c>
      <c r="AD21" s="2">
        <f t="shared" si="10"/>
        <v>0</v>
      </c>
      <c r="AE21" s="2">
        <f t="shared" si="11"/>
        <v>0</v>
      </c>
      <c r="AF21" s="2">
        <f t="shared" si="12"/>
        <v>0</v>
      </c>
    </row>
    <row r="22" spans="1:34" ht="10.5">
      <c r="A22" s="24">
        <f t="shared" si="13"/>
        <v>15</v>
      </c>
      <c r="B22" s="16"/>
      <c r="C22" s="107"/>
      <c r="D22" s="105"/>
      <c r="E22" s="26" t="s">
        <v>84</v>
      </c>
      <c r="F22" s="23">
        <v>44927</v>
      </c>
      <c r="G22" s="23">
        <v>45291</v>
      </c>
      <c r="H22" s="22" t="s">
        <v>20</v>
      </c>
      <c r="I22" s="22" t="s">
        <v>39</v>
      </c>
      <c r="J22" s="106" t="s">
        <v>22</v>
      </c>
      <c r="K22" s="1" t="s">
        <v>35</v>
      </c>
      <c r="L22" s="20">
        <f t="shared" si="2"/>
        <v>12</v>
      </c>
      <c r="M22" s="20">
        <f t="shared" si="3"/>
        <v>1</v>
      </c>
      <c r="N22" s="21" t="str">
        <f t="shared" si="4"/>
        <v>N</v>
      </c>
      <c r="O22" s="1">
        <f t="shared" si="5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f t="shared" si="6"/>
        <v>0</v>
      </c>
      <c r="Z22" s="2">
        <f t="shared" si="7"/>
        <v>0</v>
      </c>
      <c r="AA22" s="2">
        <f t="shared" si="8"/>
        <v>0</v>
      </c>
      <c r="AB22" s="145" t="str">
        <f t="shared" si="9"/>
        <v>TER A</v>
      </c>
      <c r="AC22" s="146">
        <f t="shared" si="1"/>
        <v>0</v>
      </c>
      <c r="AD22" s="2">
        <f t="shared" si="10"/>
        <v>0</v>
      </c>
      <c r="AE22" s="2">
        <f t="shared" si="11"/>
        <v>0</v>
      </c>
      <c r="AF22" s="2">
        <f t="shared" si="12"/>
        <v>0</v>
      </c>
    </row>
    <row r="23" spans="1:34" ht="10.5">
      <c r="A23" s="24">
        <f t="shared" si="13"/>
        <v>16</v>
      </c>
      <c r="B23" s="16"/>
      <c r="C23" s="107"/>
      <c r="D23" s="105"/>
      <c r="E23" s="26" t="s">
        <v>84</v>
      </c>
      <c r="F23" s="23">
        <v>44927</v>
      </c>
      <c r="G23" s="23">
        <v>45291</v>
      </c>
      <c r="H23" s="22" t="s">
        <v>20</v>
      </c>
      <c r="I23" s="22" t="s">
        <v>39</v>
      </c>
      <c r="J23" s="106" t="s">
        <v>22</v>
      </c>
      <c r="K23" s="1" t="s">
        <v>35</v>
      </c>
      <c r="L23" s="20">
        <f t="shared" si="2"/>
        <v>12</v>
      </c>
      <c r="M23" s="20">
        <f t="shared" si="3"/>
        <v>1</v>
      </c>
      <c r="N23" s="21" t="str">
        <f t="shared" si="4"/>
        <v>N</v>
      </c>
      <c r="O23" s="1">
        <f t="shared" si="5"/>
        <v>0</v>
      </c>
      <c r="P23" s="2">
        <v>0</v>
      </c>
      <c r="Q23" s="19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f t="shared" si="6"/>
        <v>0</v>
      </c>
      <c r="Z23" s="2">
        <f t="shared" si="7"/>
        <v>0</v>
      </c>
      <c r="AA23" s="2">
        <f t="shared" si="8"/>
        <v>0</v>
      </c>
      <c r="AB23" s="145" t="str">
        <f t="shared" si="9"/>
        <v>TER A</v>
      </c>
      <c r="AC23" s="146">
        <f t="shared" si="1"/>
        <v>0</v>
      </c>
      <c r="AD23" s="2">
        <f t="shared" si="10"/>
        <v>0</v>
      </c>
      <c r="AE23" s="2">
        <f t="shared" si="11"/>
        <v>0</v>
      </c>
      <c r="AF23" s="2">
        <f t="shared" si="12"/>
        <v>0</v>
      </c>
    </row>
    <row r="24" spans="1:34" ht="10.5">
      <c r="A24" s="24">
        <f t="shared" si="13"/>
        <v>17</v>
      </c>
      <c r="B24" s="16"/>
      <c r="C24" s="107"/>
      <c r="D24" s="105"/>
      <c r="E24" s="26" t="s">
        <v>84</v>
      </c>
      <c r="F24" s="23">
        <v>44927</v>
      </c>
      <c r="G24" s="23">
        <v>45291</v>
      </c>
      <c r="H24" s="22" t="s">
        <v>20</v>
      </c>
      <c r="I24" s="22" t="s">
        <v>39</v>
      </c>
      <c r="J24" s="106" t="s">
        <v>22</v>
      </c>
      <c r="K24" s="1" t="s">
        <v>35</v>
      </c>
      <c r="L24" s="20">
        <f t="shared" si="2"/>
        <v>12</v>
      </c>
      <c r="M24" s="20">
        <f t="shared" si="3"/>
        <v>1</v>
      </c>
      <c r="N24" s="21" t="str">
        <f t="shared" si="4"/>
        <v>N</v>
      </c>
      <c r="O24" s="1">
        <f t="shared" si="5"/>
        <v>0</v>
      </c>
      <c r="P24" s="2">
        <v>0</v>
      </c>
      <c r="Q24" s="19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f t="shared" si="6"/>
        <v>0</v>
      </c>
      <c r="Z24" s="2">
        <f t="shared" si="7"/>
        <v>0</v>
      </c>
      <c r="AA24" s="2">
        <f t="shared" si="8"/>
        <v>0</v>
      </c>
      <c r="AB24" s="145" t="str">
        <f t="shared" si="9"/>
        <v>TER A</v>
      </c>
      <c r="AC24" s="146">
        <f t="shared" si="1"/>
        <v>0</v>
      </c>
      <c r="AD24" s="2">
        <f t="shared" si="10"/>
        <v>0</v>
      </c>
      <c r="AE24" s="2">
        <f t="shared" si="11"/>
        <v>0</v>
      </c>
      <c r="AF24" s="2">
        <f t="shared" si="12"/>
        <v>0</v>
      </c>
    </row>
    <row r="25" spans="1:34" ht="10.5">
      <c r="A25" s="24">
        <f t="shared" si="13"/>
        <v>18</v>
      </c>
      <c r="B25" s="16"/>
      <c r="C25" s="107"/>
      <c r="D25" s="105"/>
      <c r="E25" s="26" t="s">
        <v>84</v>
      </c>
      <c r="F25" s="23">
        <v>44927</v>
      </c>
      <c r="G25" s="23">
        <v>45291</v>
      </c>
      <c r="H25" s="22" t="s">
        <v>20</v>
      </c>
      <c r="I25" s="22" t="s">
        <v>39</v>
      </c>
      <c r="J25" s="106" t="s">
        <v>22</v>
      </c>
      <c r="K25" s="1" t="s">
        <v>35</v>
      </c>
      <c r="L25" s="20">
        <f t="shared" si="2"/>
        <v>12</v>
      </c>
      <c r="M25" s="20">
        <f t="shared" si="3"/>
        <v>1</v>
      </c>
      <c r="N25" s="21" t="str">
        <f t="shared" si="4"/>
        <v>N</v>
      </c>
      <c r="O25" s="1">
        <f t="shared" si="5"/>
        <v>0</v>
      </c>
      <c r="P25" s="2">
        <v>0</v>
      </c>
      <c r="Q25" s="19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 t="shared" si="6"/>
        <v>0</v>
      </c>
      <c r="Z25" s="2">
        <f t="shared" si="7"/>
        <v>0</v>
      </c>
      <c r="AA25" s="2">
        <f t="shared" si="8"/>
        <v>0</v>
      </c>
      <c r="AB25" s="145" t="str">
        <f t="shared" si="9"/>
        <v>TER A</v>
      </c>
      <c r="AC25" s="146">
        <f t="shared" si="1"/>
        <v>0</v>
      </c>
      <c r="AD25" s="2">
        <f t="shared" si="10"/>
        <v>0</v>
      </c>
      <c r="AE25" s="2">
        <f t="shared" si="11"/>
        <v>0</v>
      </c>
      <c r="AF25" s="2">
        <f t="shared" si="12"/>
        <v>0</v>
      </c>
    </row>
    <row r="26" spans="1:34" ht="10.5">
      <c r="A26" s="24">
        <f t="shared" si="13"/>
        <v>19</v>
      </c>
      <c r="B26" s="16"/>
      <c r="C26" s="107"/>
      <c r="D26" s="105"/>
      <c r="E26" s="26" t="s">
        <v>84</v>
      </c>
      <c r="F26" s="23">
        <v>44927</v>
      </c>
      <c r="G26" s="23">
        <v>45291</v>
      </c>
      <c r="H26" s="22" t="s">
        <v>20</v>
      </c>
      <c r="I26" s="22" t="s">
        <v>39</v>
      </c>
      <c r="J26" s="106" t="s">
        <v>22</v>
      </c>
      <c r="K26" s="1" t="s">
        <v>35</v>
      </c>
      <c r="L26" s="20">
        <f t="shared" si="2"/>
        <v>12</v>
      </c>
      <c r="M26" s="20">
        <f t="shared" si="3"/>
        <v>1</v>
      </c>
      <c r="N26" s="21" t="str">
        <f t="shared" si="4"/>
        <v>N</v>
      </c>
      <c r="O26" s="1">
        <f t="shared" si="5"/>
        <v>0</v>
      </c>
      <c r="P26" s="2">
        <v>0</v>
      </c>
      <c r="Q26" s="19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f t="shared" si="6"/>
        <v>0</v>
      </c>
      <c r="Z26" s="2">
        <f t="shared" si="7"/>
        <v>0</v>
      </c>
      <c r="AA26" s="2">
        <f t="shared" si="8"/>
        <v>0</v>
      </c>
      <c r="AB26" s="145" t="str">
        <f t="shared" si="9"/>
        <v>TER A</v>
      </c>
      <c r="AC26" s="146">
        <f t="shared" si="1"/>
        <v>0</v>
      </c>
      <c r="AD26" s="2">
        <f t="shared" si="10"/>
        <v>0</v>
      </c>
      <c r="AE26" s="2">
        <f t="shared" si="11"/>
        <v>0</v>
      </c>
      <c r="AF26" s="2">
        <f t="shared" si="12"/>
        <v>0</v>
      </c>
    </row>
    <row r="27" spans="1:34" ht="10.5">
      <c r="A27" s="24">
        <f t="shared" ref="A27:A36" si="14">+A16+1</f>
        <v>10</v>
      </c>
      <c r="B27" s="16"/>
      <c r="C27" s="107"/>
      <c r="D27" s="105"/>
      <c r="E27" s="26" t="s">
        <v>84</v>
      </c>
      <c r="F27" s="23">
        <v>44927</v>
      </c>
      <c r="G27" s="23">
        <v>45291</v>
      </c>
      <c r="H27" s="22" t="s">
        <v>20</v>
      </c>
      <c r="I27" s="22" t="s">
        <v>39</v>
      </c>
      <c r="J27" s="106" t="s">
        <v>22</v>
      </c>
      <c r="K27" s="1" t="s">
        <v>35</v>
      </c>
      <c r="L27" s="20">
        <f t="shared" si="2"/>
        <v>12</v>
      </c>
      <c r="M27" s="20">
        <f t="shared" si="3"/>
        <v>1</v>
      </c>
      <c r="N27" s="21" t="str">
        <f t="shared" si="4"/>
        <v>N</v>
      </c>
      <c r="O27" s="1">
        <f t="shared" si="5"/>
        <v>0</v>
      </c>
      <c r="P27" s="2">
        <v>0</v>
      </c>
      <c r="Q27" s="19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f t="shared" si="6"/>
        <v>0</v>
      </c>
      <c r="Z27" s="2">
        <f t="shared" si="7"/>
        <v>0</v>
      </c>
      <c r="AA27" s="2">
        <f t="shared" si="8"/>
        <v>0</v>
      </c>
      <c r="AB27" s="145" t="str">
        <f t="shared" si="9"/>
        <v>TER A</v>
      </c>
      <c r="AC27" s="146">
        <f t="shared" si="1"/>
        <v>0</v>
      </c>
      <c r="AD27" s="2">
        <f t="shared" si="10"/>
        <v>0</v>
      </c>
      <c r="AE27" s="2">
        <f t="shared" si="11"/>
        <v>0</v>
      </c>
      <c r="AF27" s="2">
        <f t="shared" si="12"/>
        <v>0</v>
      </c>
    </row>
    <row r="28" spans="1:34" ht="10.5">
      <c r="A28" s="24">
        <f t="shared" si="14"/>
        <v>11</v>
      </c>
      <c r="B28" s="16"/>
      <c r="C28" s="107"/>
      <c r="D28" s="105"/>
      <c r="E28" s="26" t="s">
        <v>84</v>
      </c>
      <c r="F28" s="23">
        <v>44927</v>
      </c>
      <c r="G28" s="23">
        <v>45291</v>
      </c>
      <c r="H28" s="22" t="s">
        <v>20</v>
      </c>
      <c r="I28" s="22" t="s">
        <v>39</v>
      </c>
      <c r="J28" s="106" t="s">
        <v>22</v>
      </c>
      <c r="K28" s="1" t="s">
        <v>35</v>
      </c>
      <c r="L28" s="20">
        <f t="shared" si="2"/>
        <v>12</v>
      </c>
      <c r="M28" s="20">
        <f t="shared" si="3"/>
        <v>1</v>
      </c>
      <c r="N28" s="21" t="str">
        <f t="shared" si="4"/>
        <v>N</v>
      </c>
      <c r="O28" s="1">
        <f t="shared" si="5"/>
        <v>0</v>
      </c>
      <c r="P28" s="2">
        <v>0</v>
      </c>
      <c r="Q28" s="19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f t="shared" si="6"/>
        <v>0</v>
      </c>
      <c r="Z28" s="2">
        <f t="shared" si="7"/>
        <v>0</v>
      </c>
      <c r="AA28" s="2">
        <f t="shared" si="8"/>
        <v>0</v>
      </c>
      <c r="AB28" s="145" t="str">
        <f t="shared" si="9"/>
        <v>TER A</v>
      </c>
      <c r="AC28" s="146">
        <f t="shared" si="1"/>
        <v>0</v>
      </c>
      <c r="AD28" s="2">
        <f t="shared" si="10"/>
        <v>0</v>
      </c>
      <c r="AE28" s="2">
        <f t="shared" si="11"/>
        <v>0</v>
      </c>
      <c r="AF28" s="2">
        <f t="shared" si="12"/>
        <v>0</v>
      </c>
    </row>
    <row r="29" spans="1:34" ht="10.5">
      <c r="A29" s="24">
        <f t="shared" si="14"/>
        <v>12</v>
      </c>
      <c r="B29" s="16"/>
      <c r="C29" s="107"/>
      <c r="D29" s="105"/>
      <c r="E29" s="26" t="s">
        <v>84</v>
      </c>
      <c r="F29" s="23">
        <v>44927</v>
      </c>
      <c r="G29" s="23">
        <v>45291</v>
      </c>
      <c r="H29" s="22" t="s">
        <v>20</v>
      </c>
      <c r="I29" s="22" t="s">
        <v>39</v>
      </c>
      <c r="J29" s="106" t="s">
        <v>22</v>
      </c>
      <c r="K29" s="1" t="s">
        <v>35</v>
      </c>
      <c r="L29" s="20">
        <f t="shared" si="2"/>
        <v>12</v>
      </c>
      <c r="M29" s="20">
        <f t="shared" si="3"/>
        <v>1</v>
      </c>
      <c r="N29" s="21" t="str">
        <f t="shared" si="4"/>
        <v>N</v>
      </c>
      <c r="O29" s="1">
        <f t="shared" si="5"/>
        <v>0</v>
      </c>
      <c r="P29" s="2">
        <v>0</v>
      </c>
      <c r="Q29" s="19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f t="shared" si="6"/>
        <v>0</v>
      </c>
      <c r="Z29" s="2">
        <f t="shared" si="7"/>
        <v>0</v>
      </c>
      <c r="AA29" s="2">
        <f t="shared" si="8"/>
        <v>0</v>
      </c>
      <c r="AB29" s="145" t="str">
        <f t="shared" si="9"/>
        <v>TER A</v>
      </c>
      <c r="AC29" s="146">
        <f t="shared" si="1"/>
        <v>0</v>
      </c>
      <c r="AD29" s="2">
        <f t="shared" si="10"/>
        <v>0</v>
      </c>
      <c r="AE29" s="2">
        <f t="shared" si="11"/>
        <v>0</v>
      </c>
      <c r="AF29" s="2">
        <f t="shared" si="12"/>
        <v>0</v>
      </c>
    </row>
    <row r="30" spans="1:34" ht="10.5">
      <c r="A30" s="24">
        <f t="shared" si="14"/>
        <v>13</v>
      </c>
      <c r="B30" s="16"/>
      <c r="C30" s="107"/>
      <c r="D30" s="105"/>
      <c r="E30" s="26" t="s">
        <v>84</v>
      </c>
      <c r="F30" s="23">
        <v>44927</v>
      </c>
      <c r="G30" s="23">
        <v>45291</v>
      </c>
      <c r="H30" s="22" t="s">
        <v>20</v>
      </c>
      <c r="I30" s="22" t="s">
        <v>39</v>
      </c>
      <c r="J30" s="106" t="s">
        <v>22</v>
      </c>
      <c r="K30" s="1" t="s">
        <v>35</v>
      </c>
      <c r="L30" s="20">
        <f t="shared" si="2"/>
        <v>12</v>
      </c>
      <c r="M30" s="20">
        <f t="shared" si="3"/>
        <v>1</v>
      </c>
      <c r="N30" s="21" t="str">
        <f t="shared" si="4"/>
        <v>N</v>
      </c>
      <c r="O30" s="1">
        <f t="shared" si="5"/>
        <v>0</v>
      </c>
      <c r="P30" s="2">
        <v>0</v>
      </c>
      <c r="Q30" s="19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6"/>
        <v>0</v>
      </c>
      <c r="Z30" s="2">
        <f t="shared" si="7"/>
        <v>0</v>
      </c>
      <c r="AA30" s="2">
        <f t="shared" si="8"/>
        <v>0</v>
      </c>
      <c r="AB30" s="145" t="str">
        <f t="shared" si="9"/>
        <v>TER A</v>
      </c>
      <c r="AC30" s="146">
        <f t="shared" si="1"/>
        <v>0</v>
      </c>
      <c r="AD30" s="2">
        <f t="shared" si="10"/>
        <v>0</v>
      </c>
      <c r="AE30" s="2">
        <f t="shared" si="11"/>
        <v>0</v>
      </c>
      <c r="AF30" s="2">
        <f t="shared" si="12"/>
        <v>0</v>
      </c>
    </row>
    <row r="31" spans="1:34" ht="10.5">
      <c r="A31" s="24">
        <f t="shared" si="14"/>
        <v>14</v>
      </c>
      <c r="B31" s="16"/>
      <c r="C31" s="107"/>
      <c r="D31" s="105"/>
      <c r="E31" s="26" t="s">
        <v>84</v>
      </c>
      <c r="F31" s="23">
        <v>44927</v>
      </c>
      <c r="G31" s="23">
        <v>45291</v>
      </c>
      <c r="H31" s="22" t="s">
        <v>20</v>
      </c>
      <c r="I31" s="22" t="s">
        <v>39</v>
      </c>
      <c r="J31" s="106" t="s">
        <v>22</v>
      </c>
      <c r="K31" s="1" t="s">
        <v>35</v>
      </c>
      <c r="L31" s="20">
        <f t="shared" si="2"/>
        <v>12</v>
      </c>
      <c r="M31" s="20">
        <f t="shared" si="3"/>
        <v>1</v>
      </c>
      <c r="N31" s="21" t="str">
        <f t="shared" si="4"/>
        <v>N</v>
      </c>
      <c r="O31" s="1">
        <f t="shared" si="5"/>
        <v>0</v>
      </c>
      <c r="P31" s="2">
        <v>0</v>
      </c>
      <c r="Q31" s="19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6"/>
        <v>0</v>
      </c>
      <c r="Z31" s="2">
        <f t="shared" si="7"/>
        <v>0</v>
      </c>
      <c r="AA31" s="2">
        <f t="shared" si="8"/>
        <v>0</v>
      </c>
      <c r="AB31" s="145" t="str">
        <f t="shared" si="9"/>
        <v>TER A</v>
      </c>
      <c r="AC31" s="146">
        <f t="shared" si="1"/>
        <v>0</v>
      </c>
      <c r="AD31" s="2">
        <f t="shared" si="10"/>
        <v>0</v>
      </c>
      <c r="AE31" s="2">
        <f t="shared" si="11"/>
        <v>0</v>
      </c>
      <c r="AF31" s="2">
        <f t="shared" si="12"/>
        <v>0</v>
      </c>
    </row>
    <row r="32" spans="1:34" ht="10.5">
      <c r="A32" s="24">
        <f t="shared" si="14"/>
        <v>15</v>
      </c>
      <c r="B32" s="16"/>
      <c r="C32" s="107"/>
      <c r="D32" s="105"/>
      <c r="E32" s="26" t="s">
        <v>84</v>
      </c>
      <c r="F32" s="23">
        <v>44927</v>
      </c>
      <c r="G32" s="23">
        <v>45291</v>
      </c>
      <c r="H32" s="22" t="s">
        <v>20</v>
      </c>
      <c r="I32" s="22" t="s">
        <v>39</v>
      </c>
      <c r="J32" s="106" t="s">
        <v>22</v>
      </c>
      <c r="K32" s="1" t="s">
        <v>35</v>
      </c>
      <c r="L32" s="20">
        <f t="shared" si="2"/>
        <v>12</v>
      </c>
      <c r="M32" s="20">
        <f t="shared" si="3"/>
        <v>1</v>
      </c>
      <c r="N32" s="21" t="str">
        <f t="shared" si="4"/>
        <v>N</v>
      </c>
      <c r="O32" s="1">
        <f t="shared" si="5"/>
        <v>0</v>
      </c>
      <c r="P32" s="2">
        <v>0</v>
      </c>
      <c r="Q32" s="19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6"/>
        <v>0</v>
      </c>
      <c r="Z32" s="2">
        <f t="shared" si="7"/>
        <v>0</v>
      </c>
      <c r="AA32" s="2">
        <f t="shared" si="8"/>
        <v>0</v>
      </c>
      <c r="AB32" s="145" t="str">
        <f t="shared" si="9"/>
        <v>TER A</v>
      </c>
      <c r="AC32" s="146">
        <f t="shared" si="1"/>
        <v>0</v>
      </c>
      <c r="AD32" s="2">
        <f t="shared" si="10"/>
        <v>0</v>
      </c>
      <c r="AE32" s="2">
        <f t="shared" si="11"/>
        <v>0</v>
      </c>
      <c r="AF32" s="2">
        <f t="shared" si="12"/>
        <v>0</v>
      </c>
    </row>
    <row r="33" spans="1:32" ht="10.5">
      <c r="A33" s="24">
        <f t="shared" si="14"/>
        <v>16</v>
      </c>
      <c r="B33" s="16"/>
      <c r="C33" s="107"/>
      <c r="D33" s="105"/>
      <c r="E33" s="26" t="s">
        <v>84</v>
      </c>
      <c r="F33" s="23">
        <v>44927</v>
      </c>
      <c r="G33" s="23">
        <v>45291</v>
      </c>
      <c r="H33" s="22" t="s">
        <v>20</v>
      </c>
      <c r="I33" s="22" t="s">
        <v>39</v>
      </c>
      <c r="J33" s="106" t="s">
        <v>22</v>
      </c>
      <c r="K33" s="1" t="s">
        <v>35</v>
      </c>
      <c r="L33" s="20">
        <f t="shared" si="2"/>
        <v>12</v>
      </c>
      <c r="M33" s="20">
        <f t="shared" si="3"/>
        <v>1</v>
      </c>
      <c r="N33" s="21" t="str">
        <f t="shared" si="4"/>
        <v>N</v>
      </c>
      <c r="O33" s="1">
        <f t="shared" si="5"/>
        <v>0</v>
      </c>
      <c r="P33" s="2">
        <v>0</v>
      </c>
      <c r="Q33" s="19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f t="shared" si="6"/>
        <v>0</v>
      </c>
      <c r="Z33" s="2">
        <f t="shared" si="7"/>
        <v>0</v>
      </c>
      <c r="AA33" s="2">
        <f t="shared" si="8"/>
        <v>0</v>
      </c>
      <c r="AB33" s="145" t="str">
        <f t="shared" si="9"/>
        <v>TER A</v>
      </c>
      <c r="AC33" s="146">
        <f t="shared" si="1"/>
        <v>0</v>
      </c>
      <c r="AD33" s="2">
        <f t="shared" si="10"/>
        <v>0</v>
      </c>
      <c r="AE33" s="2">
        <f t="shared" si="11"/>
        <v>0</v>
      </c>
      <c r="AF33" s="2">
        <f t="shared" si="12"/>
        <v>0</v>
      </c>
    </row>
    <row r="34" spans="1:32" ht="10.5">
      <c r="A34" s="24">
        <f t="shared" si="14"/>
        <v>17</v>
      </c>
      <c r="B34" s="16"/>
      <c r="C34" s="107"/>
      <c r="D34" s="105"/>
      <c r="E34" s="26" t="s">
        <v>84</v>
      </c>
      <c r="F34" s="23">
        <v>44927</v>
      </c>
      <c r="G34" s="23">
        <v>45291</v>
      </c>
      <c r="H34" s="22" t="s">
        <v>20</v>
      </c>
      <c r="I34" s="22" t="s">
        <v>39</v>
      </c>
      <c r="J34" s="106" t="s">
        <v>22</v>
      </c>
      <c r="K34" s="1" t="s">
        <v>35</v>
      </c>
      <c r="L34" s="20">
        <f t="shared" si="2"/>
        <v>12</v>
      </c>
      <c r="M34" s="20">
        <f t="shared" si="3"/>
        <v>1</v>
      </c>
      <c r="N34" s="21" t="str">
        <f t="shared" si="4"/>
        <v>N</v>
      </c>
      <c r="O34" s="1">
        <f t="shared" si="5"/>
        <v>0</v>
      </c>
      <c r="P34" s="2">
        <v>0</v>
      </c>
      <c r="Q34" s="19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f t="shared" si="6"/>
        <v>0</v>
      </c>
      <c r="Z34" s="2">
        <f t="shared" si="7"/>
        <v>0</v>
      </c>
      <c r="AA34" s="2">
        <f t="shared" si="8"/>
        <v>0</v>
      </c>
      <c r="AB34" s="145" t="str">
        <f t="shared" si="9"/>
        <v>TER A</v>
      </c>
      <c r="AC34" s="146">
        <f t="shared" si="1"/>
        <v>0</v>
      </c>
      <c r="AD34" s="2">
        <f t="shared" si="10"/>
        <v>0</v>
      </c>
      <c r="AE34" s="2">
        <f t="shared" si="11"/>
        <v>0</v>
      </c>
      <c r="AF34" s="2">
        <f t="shared" si="12"/>
        <v>0</v>
      </c>
    </row>
    <row r="35" spans="1:32" ht="10.5">
      <c r="A35" s="24">
        <f t="shared" si="14"/>
        <v>18</v>
      </c>
      <c r="B35" s="16"/>
      <c r="C35" s="107"/>
      <c r="D35" s="105"/>
      <c r="E35" s="26" t="s">
        <v>84</v>
      </c>
      <c r="F35" s="23">
        <v>44927</v>
      </c>
      <c r="G35" s="23">
        <v>45291</v>
      </c>
      <c r="H35" s="22" t="s">
        <v>20</v>
      </c>
      <c r="I35" s="22" t="s">
        <v>39</v>
      </c>
      <c r="J35" s="106" t="s">
        <v>22</v>
      </c>
      <c r="K35" s="1" t="s">
        <v>35</v>
      </c>
      <c r="L35" s="20">
        <f t="shared" si="2"/>
        <v>12</v>
      </c>
      <c r="M35" s="20">
        <f t="shared" si="3"/>
        <v>1</v>
      </c>
      <c r="N35" s="21" t="str">
        <f t="shared" si="4"/>
        <v>N</v>
      </c>
      <c r="O35" s="1">
        <f t="shared" si="5"/>
        <v>0</v>
      </c>
      <c r="P35" s="2">
        <v>0</v>
      </c>
      <c r="Q35" s="19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f t="shared" si="6"/>
        <v>0</v>
      </c>
      <c r="Z35" s="2">
        <f t="shared" si="7"/>
        <v>0</v>
      </c>
      <c r="AA35" s="2">
        <f t="shared" si="8"/>
        <v>0</v>
      </c>
      <c r="AB35" s="145" t="str">
        <f t="shared" si="9"/>
        <v>TER A</v>
      </c>
      <c r="AC35" s="146">
        <f t="shared" si="1"/>
        <v>0</v>
      </c>
      <c r="AD35" s="2">
        <f t="shared" si="10"/>
        <v>0</v>
      </c>
      <c r="AE35" s="2">
        <f t="shared" si="11"/>
        <v>0</v>
      </c>
      <c r="AF35" s="2">
        <f t="shared" si="12"/>
        <v>0</v>
      </c>
    </row>
    <row r="36" spans="1:32" ht="10.5">
      <c r="A36" s="24">
        <f t="shared" si="14"/>
        <v>19</v>
      </c>
      <c r="B36" s="16"/>
      <c r="C36" s="107"/>
      <c r="D36" s="105"/>
      <c r="E36" s="26" t="s">
        <v>84</v>
      </c>
      <c r="F36" s="23">
        <v>44927</v>
      </c>
      <c r="G36" s="23">
        <v>45291</v>
      </c>
      <c r="H36" s="22" t="s">
        <v>20</v>
      </c>
      <c r="I36" s="22" t="s">
        <v>39</v>
      </c>
      <c r="J36" s="106" t="s">
        <v>22</v>
      </c>
      <c r="K36" s="1" t="s">
        <v>35</v>
      </c>
      <c r="L36" s="20">
        <f t="shared" si="2"/>
        <v>12</v>
      </c>
      <c r="M36" s="20">
        <f t="shared" si="3"/>
        <v>1</v>
      </c>
      <c r="N36" s="21" t="str">
        <f t="shared" si="4"/>
        <v>N</v>
      </c>
      <c r="O36" s="1">
        <f t="shared" si="5"/>
        <v>0</v>
      </c>
      <c r="P36" s="2">
        <v>0</v>
      </c>
      <c r="Q36" s="19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f t="shared" si="6"/>
        <v>0</v>
      </c>
      <c r="Z36" s="2">
        <f t="shared" si="7"/>
        <v>0</v>
      </c>
      <c r="AA36" s="2">
        <f t="shared" si="8"/>
        <v>0</v>
      </c>
      <c r="AB36" s="145" t="str">
        <f t="shared" si="9"/>
        <v>TER A</v>
      </c>
      <c r="AC36" s="146">
        <f t="shared" si="1"/>
        <v>0</v>
      </c>
      <c r="AD36" s="2">
        <f t="shared" si="10"/>
        <v>0</v>
      </c>
      <c r="AE36" s="2">
        <f t="shared" si="11"/>
        <v>0</v>
      </c>
      <c r="AF36" s="2">
        <f t="shared" si="12"/>
        <v>0</v>
      </c>
    </row>
    <row r="37" spans="1:32" ht="10.5">
      <c r="A37" s="24">
        <f>+A26+1</f>
        <v>20</v>
      </c>
      <c r="B37" s="16"/>
      <c r="C37" s="107"/>
      <c r="D37" s="105"/>
      <c r="E37" s="26" t="s">
        <v>84</v>
      </c>
      <c r="F37" s="23">
        <v>44927</v>
      </c>
      <c r="G37" s="23">
        <v>45291</v>
      </c>
      <c r="H37" s="22" t="s">
        <v>20</v>
      </c>
      <c r="I37" s="22" t="s">
        <v>39</v>
      </c>
      <c r="J37" s="106" t="s">
        <v>22</v>
      </c>
      <c r="K37" s="1" t="s">
        <v>35</v>
      </c>
      <c r="L37" s="20">
        <f t="shared" si="2"/>
        <v>12</v>
      </c>
      <c r="M37" s="20">
        <f t="shared" si="3"/>
        <v>1</v>
      </c>
      <c r="N37" s="21" t="str">
        <f t="shared" si="4"/>
        <v>N</v>
      </c>
      <c r="O37" s="1">
        <f t="shared" si="5"/>
        <v>0</v>
      </c>
      <c r="P37" s="2">
        <v>0</v>
      </c>
      <c r="Q37" s="19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f t="shared" si="6"/>
        <v>0</v>
      </c>
      <c r="Z37" s="2">
        <f t="shared" si="7"/>
        <v>0</v>
      </c>
      <c r="AA37" s="2">
        <f t="shared" si="8"/>
        <v>0</v>
      </c>
      <c r="AB37" s="145" t="str">
        <f t="shared" si="9"/>
        <v>TER A</v>
      </c>
      <c r="AC37" s="146">
        <f t="shared" si="1"/>
        <v>0</v>
      </c>
      <c r="AD37" s="2">
        <f t="shared" si="10"/>
        <v>0</v>
      </c>
      <c r="AE37" s="2">
        <f t="shared" si="11"/>
        <v>0</v>
      </c>
      <c r="AF37" s="2">
        <f t="shared" si="12"/>
        <v>0</v>
      </c>
    </row>
    <row r="38" spans="1:32" ht="11" thickBot="1">
      <c r="A38" s="89"/>
      <c r="B38" s="90"/>
      <c r="C38" s="65"/>
      <c r="D38" s="65"/>
      <c r="E38" s="66"/>
      <c r="F38" s="67"/>
      <c r="G38" s="108"/>
      <c r="H38" s="96"/>
      <c r="I38" s="68"/>
      <c r="J38" s="68"/>
      <c r="K38" s="68"/>
      <c r="L38" s="91"/>
      <c r="M38" s="91"/>
      <c r="N38" s="91"/>
      <c r="O38" s="68"/>
      <c r="P38" s="17"/>
      <c r="Q38" s="17"/>
      <c r="R38" s="17"/>
      <c r="S38" s="17"/>
      <c r="T38" s="17"/>
      <c r="U38" s="17"/>
      <c r="V38" s="17"/>
      <c r="W38" s="17"/>
      <c r="X38" s="17"/>
      <c r="Y38" s="2"/>
      <c r="Z38" s="2"/>
      <c r="AA38" s="2"/>
      <c r="AB38" s="145"/>
      <c r="AC38" s="145"/>
      <c r="AD38" s="2"/>
      <c r="AE38" s="2"/>
      <c r="AF38" s="2"/>
    </row>
    <row r="39" spans="1:32" s="3" customFormat="1" ht="11.5" thickTop="1" thickBot="1">
      <c r="A39" s="92"/>
      <c r="B39" s="71" t="s">
        <v>24</v>
      </c>
      <c r="C39" s="69" t="s">
        <v>51</v>
      </c>
      <c r="D39" s="69" t="s">
        <v>51</v>
      </c>
      <c r="E39" s="70" t="s">
        <v>52</v>
      </c>
      <c r="F39" s="71"/>
      <c r="G39" s="71"/>
      <c r="H39" s="100"/>
      <c r="I39" s="71"/>
      <c r="J39" s="71"/>
      <c r="K39" s="71"/>
      <c r="L39" s="71"/>
      <c r="M39" s="71"/>
      <c r="N39" s="71"/>
      <c r="O39" s="93">
        <f t="shared" ref="O39:AA39" si="15">SUM(O7:O38)</f>
        <v>8</v>
      </c>
      <c r="P39" s="94">
        <f t="shared" si="15"/>
        <v>55100000</v>
      </c>
      <c r="Q39" s="94">
        <f t="shared" si="15"/>
        <v>0</v>
      </c>
      <c r="R39" s="94">
        <f t="shared" si="15"/>
        <v>8778500</v>
      </c>
      <c r="S39" s="94">
        <f t="shared" si="15"/>
        <v>32308000</v>
      </c>
      <c r="T39" s="94">
        <f t="shared" si="15"/>
        <v>2404128</v>
      </c>
      <c r="U39" s="94">
        <f t="shared" si="15"/>
        <v>0</v>
      </c>
      <c r="V39" s="94">
        <f t="shared" si="15"/>
        <v>0</v>
      </c>
      <c r="W39" s="94">
        <f t="shared" si="15"/>
        <v>0</v>
      </c>
      <c r="X39" s="94">
        <f t="shared" si="15"/>
        <v>1059200</v>
      </c>
      <c r="Y39" s="94">
        <f t="shared" si="15"/>
        <v>98590628</v>
      </c>
      <c r="Z39" s="94">
        <f t="shared" si="15"/>
        <v>0</v>
      </c>
      <c r="AA39" s="94">
        <f t="shared" si="15"/>
        <v>98590628</v>
      </c>
      <c r="AB39" s="147"/>
      <c r="AC39" s="147"/>
      <c r="AD39" s="94"/>
      <c r="AE39" s="94"/>
      <c r="AF39" s="94"/>
    </row>
    <row r="40" spans="1:32" ht="10.5" thickTop="1">
      <c r="AB40" s="132"/>
      <c r="AC40" s="132"/>
    </row>
    <row r="41" spans="1:32">
      <c r="P41" s="5"/>
      <c r="R41" s="5"/>
      <c r="T41" s="5"/>
      <c r="V41" s="5"/>
      <c r="X41" s="5"/>
      <c r="AB41" s="132"/>
      <c r="AC41" s="132"/>
    </row>
    <row r="42" spans="1:32">
      <c r="AB42" s="132"/>
      <c r="AC42" s="132"/>
    </row>
    <row r="43" spans="1:32">
      <c r="P43" s="5"/>
      <c r="AB43" s="132"/>
      <c r="AC43" s="132"/>
    </row>
    <row r="44" spans="1:32">
      <c r="P44" s="5"/>
      <c r="AB44" s="132"/>
      <c r="AC44" s="132"/>
    </row>
    <row r="45" spans="1:32">
      <c r="P45" s="5"/>
      <c r="AB45" s="132"/>
      <c r="AC45" s="132"/>
    </row>
    <row r="46" spans="1:32">
      <c r="Q46" s="5"/>
      <c r="AB46" s="132"/>
      <c r="AC46" s="132"/>
    </row>
    <row r="47" spans="1:32">
      <c r="Q47" s="5"/>
      <c r="AB47" s="132"/>
      <c r="AC47" s="132"/>
    </row>
    <row r="48" spans="1:32">
      <c r="Q48" s="5"/>
      <c r="AB48" s="132"/>
      <c r="AC48" s="132"/>
    </row>
    <row r="49" spans="14:45">
      <c r="Q49" s="5"/>
      <c r="AB49" s="132"/>
      <c r="AC49" s="132"/>
    </row>
    <row r="50" spans="14:45" ht="10.5">
      <c r="P50" s="72"/>
      <c r="Q50" s="72"/>
      <c r="AB50" s="132"/>
      <c r="AC50" s="132"/>
    </row>
    <row r="51" spans="14:45">
      <c r="Q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4:45" ht="10.5">
      <c r="P52" s="72"/>
      <c r="Q52" s="72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4:45" ht="10.5">
      <c r="N53" s="3"/>
      <c r="O53" s="3"/>
      <c r="P53" s="3"/>
      <c r="Q53" s="72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4:45"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4:45"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4:45"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4:45"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4:45"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4:45"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4:45"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4:45"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4:45"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4:45"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4:45"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36:45"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36:45"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36:45"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36:45"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36:45"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36:45"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6:45"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36:45"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36:45"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36:45"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36:45"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36:45"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36:45"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36:45"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36:45"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36:45"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36:45"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36:45"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36:45"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36:45"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36:45"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36:45"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36:45"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36:45"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36:45"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36:45"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36:45"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36:45"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36:45"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36:45"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36:45"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36:45"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36:45"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36:45"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36:45"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36:45"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36:45"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36:45"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36:45"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36:45"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36:45"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36:45"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36:45"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36:45"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36:45"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36:45"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36:45"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36:45"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36:45"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36:45"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36:45"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36:45"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36:45"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36:45"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36:45"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36:45"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36:45"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36:45"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36:45"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36:45"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36:45"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36:45"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36:45"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36:45"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36:45"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36:45"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36:45"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36:45"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36:45"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36:45"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36:45"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36:45"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36:45"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36:45"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36:45"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36:45"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36:45"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36:45"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36:45"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36:45"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36:45"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36:45"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36:45"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36:45"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36:45"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36:45"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36:45"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36:45"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36:45"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36:45"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36:45"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36:45"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36:45"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36:45"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36:45"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36:45"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36:45"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36:45"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36:45"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36:45"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36:45"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36:45"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36:45"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36:45"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36:45"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36:45"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36:45"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36:45"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36:45"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36:45"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36:45"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36:45"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36:45"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36:45"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36:45"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36:45"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36:45"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36:45"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36:45"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36:45"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36:45"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36:45"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36:45"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36:45"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36:45"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36:45"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36:45"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36:45"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36:45"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36:45"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36:45"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36:45"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36:45"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36:45"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36:45"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36:45"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36:45"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36:45"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36:45"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36:45"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36:45"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36:45"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36:45"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36:45"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36:45"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36:45"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36:45"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36:45"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36:45"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36:45"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36:45"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36:45"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36:45"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36:45"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36:45"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36:45"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36:45"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36:45"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36:45"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36:45"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36:45"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36:45"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36:45"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36:45"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36:45"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36:45"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36:45"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36:45"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36:45"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36:45"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36:45"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36:45"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36:45"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36:45"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36:45"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36:45"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36:45"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36:45"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36:45"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36:45"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36:45"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36:45"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36:45"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36:45"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36:45"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36:45"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36:45"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36:45"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36:45"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36:45"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36:45"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36:45"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36:45"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36:45"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36:45"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36:45"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36:45"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36:45"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36:45"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36:45"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36:45"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36:45"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36:45"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36:45"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36:45"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36:45"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36:45"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36:45"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36:45"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36:45"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36:45"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36:45"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36:45"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36:45"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36:45"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36:45"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36:45"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36:45"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36:45"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36:45"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36:45"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36:45"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36:45"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36:45"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36:45"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36:45"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36:45"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6:45"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6:45"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6:45"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6:45"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6:45"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6:45"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6:45"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6:45"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6:45"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6:45"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6:45"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6:45"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6:45"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6:45"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6:45"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6:45"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6:45"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6:45"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6:45"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6:45"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6:45"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6:45"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6:45"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6:45"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6:45"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6:45"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6:45"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6:45"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6:45"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6:45"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6:45"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6:45"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6:45"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</sheetData>
  <mergeCells count="8">
    <mergeCell ref="P5:P6"/>
    <mergeCell ref="AD5:AE5"/>
    <mergeCell ref="M5:M6"/>
    <mergeCell ref="A5:A6"/>
    <mergeCell ref="B5:B6"/>
    <mergeCell ref="C5:C6"/>
    <mergeCell ref="H5:H6"/>
    <mergeCell ref="I5:I6"/>
  </mergeCells>
  <phoneticPr fontId="4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S324"/>
  <sheetViews>
    <sheetView zoomScale="85" zoomScaleNormal="85" workbookViewId="0">
      <pane xSplit="5" ySplit="6" topLeftCell="V25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"/>
  <cols>
    <col min="1" max="1" width="5.453125" style="4" customWidth="1"/>
    <col min="2" max="2" width="14.81640625" style="4" bestFit="1" customWidth="1"/>
    <col min="3" max="4" width="21" style="4" bestFit="1" customWidth="1"/>
    <col min="5" max="5" width="16.26953125" style="62" bestFit="1" customWidth="1"/>
    <col min="6" max="7" width="8.81640625" style="4" customWidth="1"/>
    <col min="8" max="8" width="5.1796875" style="4" customWidth="1"/>
    <col min="9" max="9" width="9.1796875" style="4"/>
    <col min="10" max="10" width="9.1796875" style="4" customWidth="1"/>
    <col min="11" max="11" width="7.453125" style="4" customWidth="1"/>
    <col min="12" max="12" width="10.1796875" style="4" customWidth="1"/>
    <col min="13" max="13" width="6" style="4" customWidth="1"/>
    <col min="14" max="14" width="11.7265625" style="4" customWidth="1"/>
    <col min="15" max="15" width="5.81640625" style="4" customWidth="1"/>
    <col min="16" max="45" width="15.7265625" style="4" customWidth="1"/>
    <col min="46" max="46" width="24.1796875" style="4" customWidth="1"/>
    <col min="47" max="47" width="2.26953125" style="4" customWidth="1"/>
    <col min="48" max="48" width="11.26953125" style="4" bestFit="1" customWidth="1"/>
    <col min="49" max="16384" width="9.1796875" style="4"/>
  </cols>
  <sheetData>
    <row r="1" spans="1:34" ht="10.5">
      <c r="A1" s="3" t="s">
        <v>301</v>
      </c>
      <c r="AB1" s="132"/>
      <c r="AC1" s="132"/>
    </row>
    <row r="2" spans="1:34" ht="10.5">
      <c r="A2" s="3" t="s">
        <v>40</v>
      </c>
      <c r="AB2" s="132"/>
      <c r="AC2" s="132"/>
    </row>
    <row r="3" spans="1:34" ht="10.5">
      <c r="A3" s="3"/>
      <c r="X3" s="5"/>
      <c r="AB3" s="132"/>
      <c r="AC3" s="132"/>
    </row>
    <row r="4" spans="1:34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</row>
    <row r="5" spans="1:34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9" t="s">
        <v>277</v>
      </c>
      <c r="AC5" s="9" t="s">
        <v>279</v>
      </c>
      <c r="AD5" s="183" t="s">
        <v>211</v>
      </c>
      <c r="AE5" s="184"/>
      <c r="AF5" s="143" t="s">
        <v>211</v>
      </c>
    </row>
    <row r="6" spans="1:34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274</v>
      </c>
      <c r="AB6" s="13" t="s">
        <v>278</v>
      </c>
      <c r="AC6" s="13" t="s">
        <v>278</v>
      </c>
      <c r="AD6" s="133" t="s">
        <v>47</v>
      </c>
      <c r="AE6" s="133" t="s">
        <v>280</v>
      </c>
      <c r="AF6" s="144" t="s">
        <v>292</v>
      </c>
    </row>
    <row r="7" spans="1:34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145"/>
      <c r="AC7" s="145"/>
      <c r="AD7" s="2"/>
      <c r="AE7" s="2"/>
      <c r="AF7" s="2"/>
    </row>
    <row r="8" spans="1:34" ht="10.5">
      <c r="A8" s="24">
        <v>1</v>
      </c>
      <c r="B8" s="16" t="s">
        <v>244</v>
      </c>
      <c r="C8" s="107" t="s">
        <v>294</v>
      </c>
      <c r="D8" s="105" t="s">
        <v>225</v>
      </c>
      <c r="E8" s="26" t="s">
        <v>293</v>
      </c>
      <c r="F8" s="23">
        <v>44927</v>
      </c>
      <c r="G8" s="23">
        <v>45291</v>
      </c>
      <c r="H8" s="22" t="s">
        <v>21</v>
      </c>
      <c r="I8" s="22" t="s">
        <v>39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8800000</v>
      </c>
      <c r="Q8" s="19">
        <v>0</v>
      </c>
      <c r="R8" s="2">
        <v>0</v>
      </c>
      <c r="S8" s="2">
        <v>10221000</v>
      </c>
      <c r="T8" s="2">
        <v>367740</v>
      </c>
      <c r="U8" s="2">
        <v>0</v>
      </c>
      <c r="V8" s="2">
        <v>0</v>
      </c>
      <c r="W8" s="2">
        <v>0</v>
      </c>
      <c r="X8" s="2">
        <v>162000</v>
      </c>
      <c r="Y8" s="2">
        <f>SUM(P8:U8)</f>
        <v>19388740</v>
      </c>
      <c r="Z8" s="2">
        <f>SUM(V8:W8)</f>
        <v>0</v>
      </c>
      <c r="AA8" s="2">
        <f>Y8+Z8</f>
        <v>19388740</v>
      </c>
      <c r="AB8" s="145" t="str">
        <f>IF(OR(I8="T/K",I8="TK/0",I8="TK/1",I8="K/0"),"TER A",IF(OR(I8="TK/2",I8="TK/3",I8="K/1",I8="K/2"),"TER B","TER C"))</f>
        <v>TER A</v>
      </c>
      <c r="AC8" s="146">
        <f t="shared" ref="AC8:AC37" si="1">IF(AB8="TER A",VLOOKUP(AA8,TERA,4,TRUE),IF(AB8="TER B",VLOOKUP(AA8,TERB,4,TRUE),VLOOKUP(AA8,TERC,4,TRUE)))</f>
        <v>0.08</v>
      </c>
      <c r="AD8" s="2">
        <f>ROUND(IF(N8="Y",Y8*AC8,(Y8*AC8)*120%),0)</f>
        <v>1551099</v>
      </c>
      <c r="AE8" s="2">
        <f>ROUND(IF(N8="Y",Z8*AC8,(Z8*AC8)*120%),0)</f>
        <v>0</v>
      </c>
      <c r="AF8" s="2">
        <f>ROUND(IF(N8="Y",AA8*AC8,(AA8*AC8)*120%),0)</f>
        <v>1551099</v>
      </c>
      <c r="AG8" s="109"/>
      <c r="AH8" s="109"/>
    </row>
    <row r="9" spans="1:34" ht="10.5">
      <c r="A9" s="24">
        <f>+A8+1</f>
        <v>2</v>
      </c>
      <c r="B9" s="16" t="s">
        <v>244</v>
      </c>
      <c r="C9" s="107" t="s">
        <v>295</v>
      </c>
      <c r="D9" s="105" t="s">
        <v>226</v>
      </c>
      <c r="E9" s="26" t="s">
        <v>84</v>
      </c>
      <c r="F9" s="23">
        <v>44927</v>
      </c>
      <c r="G9" s="23">
        <v>45291</v>
      </c>
      <c r="H9" s="22" t="s">
        <v>20</v>
      </c>
      <c r="I9" s="22" t="s">
        <v>39</v>
      </c>
      <c r="J9" s="106" t="s">
        <v>22</v>
      </c>
      <c r="K9" s="1" t="s">
        <v>35</v>
      </c>
      <c r="L9" s="20">
        <f t="shared" ref="L9:L37" si="2">13-MONTH(F9)</f>
        <v>12</v>
      </c>
      <c r="M9" s="20">
        <f t="shared" ref="M9:M37" si="3">IF(J9="Y",12/L9,1)</f>
        <v>1</v>
      </c>
      <c r="N9" s="21" t="str">
        <f t="shared" ref="N9:N37" si="4">IF(E9="000000000000000","N","Y")</f>
        <v>N</v>
      </c>
      <c r="O9" s="1">
        <f t="shared" ref="O9:O37" si="5">IF(P9&gt;0,1,0)</f>
        <v>1</v>
      </c>
      <c r="P9" s="2">
        <v>2500000</v>
      </c>
      <c r="Q9" s="19">
        <v>0</v>
      </c>
      <c r="R9" s="2">
        <v>4380000</v>
      </c>
      <c r="S9" s="2">
        <v>0</v>
      </c>
      <c r="T9" s="2">
        <v>222559</v>
      </c>
      <c r="U9" s="2">
        <v>0</v>
      </c>
      <c r="V9" s="2">
        <v>0</v>
      </c>
      <c r="W9" s="2">
        <v>0</v>
      </c>
      <c r="X9" s="2">
        <v>98100</v>
      </c>
      <c r="Y9" s="2">
        <f t="shared" ref="Y9:Y37" si="6">SUM(P9:U9)</f>
        <v>7102559</v>
      </c>
      <c r="Z9" s="2">
        <f t="shared" ref="Z9:Z37" si="7">SUM(V9:W9)</f>
        <v>0</v>
      </c>
      <c r="AA9" s="2">
        <f t="shared" ref="AA9:AA37" si="8">Y9+Z9</f>
        <v>7102559</v>
      </c>
      <c r="AB9" s="145" t="str">
        <f t="shared" ref="AB9:AB37" si="9">IF(OR(I9="T/K",I9="TK/0",I9="TK/1",I9="K/0"),"TER A",IF(OR(I9="TK/2",I9="TK/3",I9="K/1",I9="K/2"),"TER B","TER C"))</f>
        <v>TER A</v>
      </c>
      <c r="AC9" s="146">
        <f t="shared" si="1"/>
        <v>1.2500000000000001E-2</v>
      </c>
      <c r="AD9" s="2">
        <f t="shared" ref="AD9:AD37" si="10">ROUND(IF(N9="Y",Y9*AC9,(Y9*AC9)*120%),0)</f>
        <v>106538</v>
      </c>
      <c r="AE9" s="2">
        <f t="shared" ref="AE9:AE37" si="11">ROUND(IF(N9="Y",Z9*AC9,(Z9*AC9)*120%),0)</f>
        <v>0</v>
      </c>
      <c r="AF9" s="2">
        <f t="shared" ref="AF9:AF37" si="12">ROUND(IF(N9="Y",AA9*AC9,(AA9*AC9)*120%),0)</f>
        <v>106538</v>
      </c>
      <c r="AG9" s="109"/>
      <c r="AH9" s="109"/>
    </row>
    <row r="10" spans="1:34" ht="10.5">
      <c r="A10" s="24">
        <f t="shared" ref="A10:A26" si="13">+A9+1</f>
        <v>3</v>
      </c>
      <c r="B10" s="16" t="s">
        <v>244</v>
      </c>
      <c r="C10" s="107" t="s">
        <v>296</v>
      </c>
      <c r="D10" s="105" t="s">
        <v>225</v>
      </c>
      <c r="E10" s="26" t="s">
        <v>293</v>
      </c>
      <c r="F10" s="23">
        <v>44927</v>
      </c>
      <c r="G10" s="23">
        <v>45291</v>
      </c>
      <c r="H10" s="22" t="s">
        <v>20</v>
      </c>
      <c r="I10" s="22" t="s">
        <v>23</v>
      </c>
      <c r="J10" s="106" t="s">
        <v>22</v>
      </c>
      <c r="K10" s="1" t="s">
        <v>35</v>
      </c>
      <c r="L10" s="20">
        <f t="shared" si="2"/>
        <v>12</v>
      </c>
      <c r="M10" s="20">
        <f t="shared" si="3"/>
        <v>1</v>
      </c>
      <c r="N10" s="21" t="str">
        <f t="shared" si="4"/>
        <v>Y</v>
      </c>
      <c r="O10" s="1">
        <f t="shared" si="5"/>
        <v>1</v>
      </c>
      <c r="P10" s="2">
        <v>9400000</v>
      </c>
      <c r="Q10" s="19">
        <v>0</v>
      </c>
      <c r="R10" s="2">
        <v>0</v>
      </c>
      <c r="S10" s="2">
        <v>13258000</v>
      </c>
      <c r="T10" s="2">
        <v>408600</v>
      </c>
      <c r="U10" s="2">
        <v>0</v>
      </c>
      <c r="V10" s="2">
        <v>0</v>
      </c>
      <c r="W10" s="2">
        <v>0</v>
      </c>
      <c r="X10" s="2">
        <v>180000</v>
      </c>
      <c r="Y10" s="2">
        <f t="shared" si="6"/>
        <v>23066600</v>
      </c>
      <c r="Z10" s="2">
        <f t="shared" si="7"/>
        <v>0</v>
      </c>
      <c r="AA10" s="2">
        <f t="shared" si="8"/>
        <v>23066600</v>
      </c>
      <c r="AB10" s="145" t="str">
        <f t="shared" si="9"/>
        <v>TER B</v>
      </c>
      <c r="AC10" s="146">
        <f t="shared" si="1"/>
        <v>0.09</v>
      </c>
      <c r="AD10" s="2">
        <f t="shared" si="10"/>
        <v>2075994</v>
      </c>
      <c r="AE10" s="2">
        <f t="shared" si="11"/>
        <v>0</v>
      </c>
      <c r="AF10" s="2">
        <f t="shared" si="12"/>
        <v>2075994</v>
      </c>
      <c r="AG10" s="109"/>
      <c r="AH10" s="109"/>
    </row>
    <row r="11" spans="1:34" ht="10.5">
      <c r="A11" s="24">
        <f t="shared" si="13"/>
        <v>4</v>
      </c>
      <c r="B11" s="16" t="s">
        <v>244</v>
      </c>
      <c r="C11" s="107" t="s">
        <v>216</v>
      </c>
      <c r="D11" s="105" t="s">
        <v>227</v>
      </c>
      <c r="E11" s="26" t="s">
        <v>293</v>
      </c>
      <c r="F11" s="23">
        <v>44927</v>
      </c>
      <c r="G11" s="23">
        <v>45291</v>
      </c>
      <c r="H11" s="22" t="s">
        <v>21</v>
      </c>
      <c r="I11" s="22" t="s">
        <v>39</v>
      </c>
      <c r="J11" s="106" t="s">
        <v>22</v>
      </c>
      <c r="K11" s="1" t="s">
        <v>35</v>
      </c>
      <c r="L11" s="20">
        <f t="shared" si="2"/>
        <v>12</v>
      </c>
      <c r="M11" s="20">
        <f t="shared" si="3"/>
        <v>1</v>
      </c>
      <c r="N11" s="21" t="str">
        <f t="shared" si="4"/>
        <v>Y</v>
      </c>
      <c r="O11" s="1">
        <f t="shared" si="5"/>
        <v>1</v>
      </c>
      <c r="P11" s="2">
        <v>6100000</v>
      </c>
      <c r="Q11" s="19">
        <v>0</v>
      </c>
      <c r="R11" s="2">
        <v>797500</v>
      </c>
      <c r="S11" s="2">
        <v>0</v>
      </c>
      <c r="T11" s="2">
        <v>256510</v>
      </c>
      <c r="U11" s="2">
        <v>0</v>
      </c>
      <c r="V11" s="2">
        <v>0</v>
      </c>
      <c r="W11" s="2">
        <v>0</v>
      </c>
      <c r="X11" s="2">
        <v>113000</v>
      </c>
      <c r="Y11" s="2">
        <f t="shared" si="6"/>
        <v>7154010</v>
      </c>
      <c r="Z11" s="2">
        <f t="shared" si="7"/>
        <v>0</v>
      </c>
      <c r="AA11" s="2">
        <f t="shared" si="8"/>
        <v>7154010</v>
      </c>
      <c r="AB11" s="145" t="str">
        <f t="shared" si="9"/>
        <v>TER A</v>
      </c>
      <c r="AC11" s="146">
        <f t="shared" si="1"/>
        <v>1.2500000000000001E-2</v>
      </c>
      <c r="AD11" s="2">
        <f t="shared" si="10"/>
        <v>89425</v>
      </c>
      <c r="AE11" s="2">
        <f t="shared" si="11"/>
        <v>0</v>
      </c>
      <c r="AF11" s="2">
        <f t="shared" si="12"/>
        <v>89425</v>
      </c>
      <c r="AG11" s="109"/>
      <c r="AH11" s="109"/>
    </row>
    <row r="12" spans="1:34" ht="10.5">
      <c r="A12" s="24">
        <f t="shared" si="13"/>
        <v>5</v>
      </c>
      <c r="B12" s="16" t="s">
        <v>244</v>
      </c>
      <c r="C12" s="107" t="s">
        <v>297</v>
      </c>
      <c r="D12" s="105" t="s">
        <v>225</v>
      </c>
      <c r="E12" s="26" t="s">
        <v>293</v>
      </c>
      <c r="F12" s="23">
        <v>44927</v>
      </c>
      <c r="G12" s="23">
        <v>45291</v>
      </c>
      <c r="H12" s="22" t="s">
        <v>20</v>
      </c>
      <c r="I12" s="22" t="s">
        <v>33</v>
      </c>
      <c r="J12" s="106" t="s">
        <v>22</v>
      </c>
      <c r="K12" s="1" t="s">
        <v>35</v>
      </c>
      <c r="L12" s="20">
        <f t="shared" si="2"/>
        <v>12</v>
      </c>
      <c r="M12" s="20">
        <f t="shared" si="3"/>
        <v>1</v>
      </c>
      <c r="N12" s="21" t="str">
        <f t="shared" si="4"/>
        <v>Y</v>
      </c>
      <c r="O12" s="1">
        <f t="shared" si="5"/>
        <v>1</v>
      </c>
      <c r="P12" s="2">
        <v>11600000</v>
      </c>
      <c r="Q12" s="19">
        <v>0</v>
      </c>
      <c r="R12" s="2">
        <v>465000</v>
      </c>
      <c r="S12" s="2">
        <v>8674000</v>
      </c>
      <c r="T12" s="2">
        <v>449460</v>
      </c>
      <c r="U12" s="2">
        <v>0</v>
      </c>
      <c r="V12" s="2">
        <v>0</v>
      </c>
      <c r="W12" s="2">
        <v>0</v>
      </c>
      <c r="X12" s="2">
        <v>198000</v>
      </c>
      <c r="Y12" s="2">
        <f t="shared" si="6"/>
        <v>21188460</v>
      </c>
      <c r="Z12" s="2">
        <f t="shared" si="7"/>
        <v>0</v>
      </c>
      <c r="AA12" s="2">
        <f t="shared" si="8"/>
        <v>21188460</v>
      </c>
      <c r="AB12" s="145" t="str">
        <f t="shared" si="9"/>
        <v>TER A</v>
      </c>
      <c r="AC12" s="146">
        <f t="shared" si="1"/>
        <v>0.09</v>
      </c>
      <c r="AD12" s="2">
        <f t="shared" si="10"/>
        <v>1906961</v>
      </c>
      <c r="AE12" s="2">
        <f t="shared" si="11"/>
        <v>0</v>
      </c>
      <c r="AF12" s="2">
        <f t="shared" si="12"/>
        <v>1906961</v>
      </c>
      <c r="AG12" s="109"/>
      <c r="AH12" s="109"/>
    </row>
    <row r="13" spans="1:34" ht="10.5">
      <c r="A13" s="24">
        <f t="shared" si="13"/>
        <v>6</v>
      </c>
      <c r="B13" s="16" t="s">
        <v>244</v>
      </c>
      <c r="C13" s="107" t="s">
        <v>298</v>
      </c>
      <c r="D13" s="105" t="s">
        <v>230</v>
      </c>
      <c r="E13" s="26" t="s">
        <v>293</v>
      </c>
      <c r="F13" s="23">
        <v>44927</v>
      </c>
      <c r="G13" s="23">
        <v>45291</v>
      </c>
      <c r="H13" s="22" t="s">
        <v>20</v>
      </c>
      <c r="I13" s="22" t="s">
        <v>23</v>
      </c>
      <c r="J13" s="106" t="s">
        <v>22</v>
      </c>
      <c r="K13" s="1" t="s">
        <v>35</v>
      </c>
      <c r="L13" s="20">
        <f t="shared" si="2"/>
        <v>12</v>
      </c>
      <c r="M13" s="20">
        <f t="shared" si="3"/>
        <v>1</v>
      </c>
      <c r="N13" s="21" t="str">
        <f t="shared" si="4"/>
        <v>Y</v>
      </c>
      <c r="O13" s="1">
        <f t="shared" si="5"/>
        <v>1</v>
      </c>
      <c r="P13" s="2">
        <v>4900000</v>
      </c>
      <c r="Q13" s="19">
        <v>0</v>
      </c>
      <c r="R13" s="2">
        <v>1293500</v>
      </c>
      <c r="S13" s="2">
        <v>52000</v>
      </c>
      <c r="T13" s="2">
        <v>222559</v>
      </c>
      <c r="U13" s="2">
        <v>0</v>
      </c>
      <c r="V13" s="2">
        <v>0</v>
      </c>
      <c r="W13" s="2">
        <v>0</v>
      </c>
      <c r="X13" s="2">
        <v>98100</v>
      </c>
      <c r="Y13" s="2">
        <f t="shared" si="6"/>
        <v>6468059</v>
      </c>
      <c r="Z13" s="2">
        <f t="shared" si="7"/>
        <v>0</v>
      </c>
      <c r="AA13" s="2">
        <f t="shared" si="8"/>
        <v>6468059</v>
      </c>
      <c r="AB13" s="145" t="str">
        <f t="shared" si="9"/>
        <v>TER B</v>
      </c>
      <c r="AC13" s="146">
        <f t="shared" si="1"/>
        <v>2.5000000000000001E-3</v>
      </c>
      <c r="AD13" s="2">
        <f t="shared" si="10"/>
        <v>16170</v>
      </c>
      <c r="AE13" s="2">
        <f t="shared" si="11"/>
        <v>0</v>
      </c>
      <c r="AF13" s="2">
        <f t="shared" si="12"/>
        <v>16170</v>
      </c>
      <c r="AG13" s="109"/>
      <c r="AH13" s="109"/>
    </row>
    <row r="14" spans="1:34" ht="10.5">
      <c r="A14" s="24">
        <f t="shared" si="13"/>
        <v>7</v>
      </c>
      <c r="B14" s="16" t="s">
        <v>244</v>
      </c>
      <c r="C14" s="107" t="s">
        <v>299</v>
      </c>
      <c r="D14" s="105" t="s">
        <v>227</v>
      </c>
      <c r="E14" s="26" t="s">
        <v>293</v>
      </c>
      <c r="F14" s="23">
        <v>44927</v>
      </c>
      <c r="G14" s="23">
        <v>45291</v>
      </c>
      <c r="H14" s="22" t="s">
        <v>21</v>
      </c>
      <c r="I14" s="22" t="s">
        <v>39</v>
      </c>
      <c r="J14" s="106" t="s">
        <v>22</v>
      </c>
      <c r="K14" s="1" t="s">
        <v>35</v>
      </c>
      <c r="L14" s="20">
        <f t="shared" si="2"/>
        <v>12</v>
      </c>
      <c r="M14" s="20">
        <f t="shared" si="3"/>
        <v>1</v>
      </c>
      <c r="N14" s="21" t="str">
        <f t="shared" si="4"/>
        <v>Y</v>
      </c>
      <c r="O14" s="1">
        <f t="shared" si="5"/>
        <v>1</v>
      </c>
      <c r="P14" s="2">
        <v>6100000</v>
      </c>
      <c r="Q14" s="19">
        <v>0</v>
      </c>
      <c r="R14" s="2">
        <v>617500</v>
      </c>
      <c r="S14" s="2">
        <v>0</v>
      </c>
      <c r="T14" s="2">
        <v>236080</v>
      </c>
      <c r="U14" s="2">
        <v>0</v>
      </c>
      <c r="V14" s="2">
        <v>0</v>
      </c>
      <c r="W14" s="2">
        <v>0</v>
      </c>
      <c r="X14" s="2">
        <v>104000</v>
      </c>
      <c r="Y14" s="2">
        <f t="shared" si="6"/>
        <v>6953580</v>
      </c>
      <c r="Z14" s="2">
        <f t="shared" si="7"/>
        <v>0</v>
      </c>
      <c r="AA14" s="2">
        <f t="shared" si="8"/>
        <v>6953580</v>
      </c>
      <c r="AB14" s="145" t="str">
        <f t="shared" si="9"/>
        <v>TER A</v>
      </c>
      <c r="AC14" s="146">
        <f t="shared" si="1"/>
        <v>1.2500000000000001E-2</v>
      </c>
      <c r="AD14" s="2">
        <f t="shared" si="10"/>
        <v>86920</v>
      </c>
      <c r="AE14" s="2">
        <f t="shared" si="11"/>
        <v>0</v>
      </c>
      <c r="AF14" s="2">
        <f t="shared" si="12"/>
        <v>86920</v>
      </c>
      <c r="AG14" s="109"/>
      <c r="AH14" s="109"/>
    </row>
    <row r="15" spans="1:34" ht="10.5">
      <c r="A15" s="24">
        <f t="shared" si="13"/>
        <v>8</v>
      </c>
      <c r="B15" s="16" t="s">
        <v>244</v>
      </c>
      <c r="C15" s="107" t="s">
        <v>300</v>
      </c>
      <c r="D15" s="105" t="s">
        <v>230</v>
      </c>
      <c r="E15" s="26" t="s">
        <v>293</v>
      </c>
      <c r="F15" s="23">
        <v>44927</v>
      </c>
      <c r="G15" s="23">
        <v>45291</v>
      </c>
      <c r="H15" s="22" t="s">
        <v>20</v>
      </c>
      <c r="I15" s="22" t="s">
        <v>23</v>
      </c>
      <c r="J15" s="106" t="s">
        <v>22</v>
      </c>
      <c r="K15" s="1" t="s">
        <v>35</v>
      </c>
      <c r="L15" s="20">
        <f t="shared" si="2"/>
        <v>12</v>
      </c>
      <c r="M15" s="20">
        <f t="shared" si="3"/>
        <v>1</v>
      </c>
      <c r="N15" s="21" t="str">
        <f t="shared" si="4"/>
        <v>Y</v>
      </c>
      <c r="O15" s="1">
        <f t="shared" si="5"/>
        <v>1</v>
      </c>
      <c r="P15" s="2">
        <v>5700000</v>
      </c>
      <c r="Q15" s="19">
        <v>0</v>
      </c>
      <c r="R15" s="2">
        <v>1225000</v>
      </c>
      <c r="S15" s="2">
        <v>103000</v>
      </c>
      <c r="T15" s="2">
        <v>240620</v>
      </c>
      <c r="U15" s="2">
        <v>0</v>
      </c>
      <c r="V15" s="2">
        <v>0</v>
      </c>
      <c r="W15" s="2">
        <v>0</v>
      </c>
      <c r="X15" s="2">
        <v>106000</v>
      </c>
      <c r="Y15" s="2">
        <f t="shared" si="6"/>
        <v>7268620</v>
      </c>
      <c r="Z15" s="2">
        <f t="shared" si="7"/>
        <v>0</v>
      </c>
      <c r="AA15" s="2">
        <f t="shared" si="8"/>
        <v>7268620</v>
      </c>
      <c r="AB15" s="145" t="str">
        <f t="shared" si="9"/>
        <v>TER B</v>
      </c>
      <c r="AC15" s="146">
        <f t="shared" si="1"/>
        <v>7.4999999999999997E-3</v>
      </c>
      <c r="AD15" s="2">
        <f t="shared" si="10"/>
        <v>54515</v>
      </c>
      <c r="AE15" s="2">
        <f t="shared" si="11"/>
        <v>0</v>
      </c>
      <c r="AF15" s="2">
        <f t="shared" si="12"/>
        <v>54515</v>
      </c>
      <c r="AG15" s="109"/>
      <c r="AH15" s="109"/>
    </row>
    <row r="16" spans="1:34" ht="10.5">
      <c r="A16" s="24">
        <f t="shared" si="13"/>
        <v>9</v>
      </c>
      <c r="B16" s="16"/>
      <c r="C16" s="107"/>
      <c r="D16" s="105"/>
      <c r="E16" s="26" t="s">
        <v>84</v>
      </c>
      <c r="F16" s="23">
        <v>44927</v>
      </c>
      <c r="G16" s="23">
        <v>45291</v>
      </c>
      <c r="H16" s="22" t="s">
        <v>20</v>
      </c>
      <c r="I16" s="22" t="s">
        <v>39</v>
      </c>
      <c r="J16" s="106" t="s">
        <v>22</v>
      </c>
      <c r="K16" s="1" t="s">
        <v>35</v>
      </c>
      <c r="L16" s="20">
        <f t="shared" si="2"/>
        <v>12</v>
      </c>
      <c r="M16" s="20">
        <f t="shared" si="3"/>
        <v>1</v>
      </c>
      <c r="N16" s="21" t="str">
        <f t="shared" si="4"/>
        <v>N</v>
      </c>
      <c r="O16" s="1">
        <f t="shared" si="5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f t="shared" si="6"/>
        <v>0</v>
      </c>
      <c r="Z16" s="2">
        <f t="shared" si="7"/>
        <v>0</v>
      </c>
      <c r="AA16" s="2">
        <f t="shared" si="8"/>
        <v>0</v>
      </c>
      <c r="AB16" s="145" t="str">
        <f t="shared" si="9"/>
        <v>TER A</v>
      </c>
      <c r="AC16" s="146">
        <f t="shared" si="1"/>
        <v>0</v>
      </c>
      <c r="AD16" s="2">
        <f t="shared" si="10"/>
        <v>0</v>
      </c>
      <c r="AE16" s="2">
        <f t="shared" si="11"/>
        <v>0</v>
      </c>
      <c r="AF16" s="2">
        <f t="shared" si="12"/>
        <v>0</v>
      </c>
      <c r="AG16" s="109"/>
      <c r="AH16" s="109"/>
    </row>
    <row r="17" spans="1:34" ht="10.5">
      <c r="A17" s="24">
        <f t="shared" si="13"/>
        <v>10</v>
      </c>
      <c r="B17" s="16"/>
      <c r="C17" s="107"/>
      <c r="D17" s="105"/>
      <c r="E17" s="26" t="s">
        <v>84</v>
      </c>
      <c r="F17" s="23">
        <v>44927</v>
      </c>
      <c r="G17" s="23">
        <v>45291</v>
      </c>
      <c r="H17" s="22" t="s">
        <v>20</v>
      </c>
      <c r="I17" s="22" t="s">
        <v>39</v>
      </c>
      <c r="J17" s="106" t="s">
        <v>22</v>
      </c>
      <c r="K17" s="1" t="s">
        <v>35</v>
      </c>
      <c r="L17" s="20">
        <f t="shared" si="2"/>
        <v>12</v>
      </c>
      <c r="M17" s="20">
        <f t="shared" si="3"/>
        <v>1</v>
      </c>
      <c r="N17" s="21" t="str">
        <f t="shared" si="4"/>
        <v>N</v>
      </c>
      <c r="O17" s="1">
        <f t="shared" si="5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f t="shared" si="6"/>
        <v>0</v>
      </c>
      <c r="Z17" s="2">
        <f t="shared" si="7"/>
        <v>0</v>
      </c>
      <c r="AA17" s="2">
        <f t="shared" si="8"/>
        <v>0</v>
      </c>
      <c r="AB17" s="145" t="str">
        <f t="shared" si="9"/>
        <v>TER A</v>
      </c>
      <c r="AC17" s="146">
        <f t="shared" si="1"/>
        <v>0</v>
      </c>
      <c r="AD17" s="2">
        <f t="shared" si="10"/>
        <v>0</v>
      </c>
      <c r="AE17" s="2">
        <f t="shared" si="11"/>
        <v>0</v>
      </c>
      <c r="AF17" s="2">
        <f t="shared" si="12"/>
        <v>0</v>
      </c>
      <c r="AG17" s="109"/>
      <c r="AH17" s="109"/>
    </row>
    <row r="18" spans="1:34" ht="10.5">
      <c r="A18" s="24">
        <f t="shared" si="13"/>
        <v>11</v>
      </c>
      <c r="B18" s="16"/>
      <c r="C18" s="107"/>
      <c r="D18" s="105"/>
      <c r="E18" s="26" t="s">
        <v>84</v>
      </c>
      <c r="F18" s="23">
        <v>44927</v>
      </c>
      <c r="G18" s="23">
        <v>45291</v>
      </c>
      <c r="H18" s="22" t="s">
        <v>20</v>
      </c>
      <c r="I18" s="22" t="s">
        <v>39</v>
      </c>
      <c r="J18" s="106" t="s">
        <v>22</v>
      </c>
      <c r="K18" s="1" t="s">
        <v>35</v>
      </c>
      <c r="L18" s="20">
        <f t="shared" si="2"/>
        <v>12</v>
      </c>
      <c r="M18" s="20">
        <f t="shared" si="3"/>
        <v>1</v>
      </c>
      <c r="N18" s="21" t="str">
        <f t="shared" si="4"/>
        <v>N</v>
      </c>
      <c r="O18" s="1">
        <f t="shared" si="5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f t="shared" si="6"/>
        <v>0</v>
      </c>
      <c r="Z18" s="2">
        <f t="shared" si="7"/>
        <v>0</v>
      </c>
      <c r="AA18" s="2">
        <f t="shared" si="8"/>
        <v>0</v>
      </c>
      <c r="AB18" s="145" t="str">
        <f t="shared" si="9"/>
        <v>TER A</v>
      </c>
      <c r="AC18" s="146">
        <f t="shared" si="1"/>
        <v>0</v>
      </c>
      <c r="AD18" s="2">
        <f t="shared" si="10"/>
        <v>0</v>
      </c>
      <c r="AE18" s="2">
        <f t="shared" si="11"/>
        <v>0</v>
      </c>
      <c r="AF18" s="2">
        <f t="shared" si="12"/>
        <v>0</v>
      </c>
      <c r="AG18" s="109"/>
      <c r="AH18" s="109"/>
    </row>
    <row r="19" spans="1:34" ht="10.5">
      <c r="A19" s="24">
        <f t="shared" si="13"/>
        <v>12</v>
      </c>
      <c r="B19" s="16"/>
      <c r="C19" s="107"/>
      <c r="D19" s="105"/>
      <c r="E19" s="26" t="s">
        <v>84</v>
      </c>
      <c r="F19" s="23">
        <v>44927</v>
      </c>
      <c r="G19" s="23">
        <v>45291</v>
      </c>
      <c r="H19" s="22" t="s">
        <v>20</v>
      </c>
      <c r="I19" s="22" t="s">
        <v>39</v>
      </c>
      <c r="J19" s="106" t="s">
        <v>22</v>
      </c>
      <c r="K19" s="1" t="s">
        <v>35</v>
      </c>
      <c r="L19" s="20">
        <f t="shared" si="2"/>
        <v>12</v>
      </c>
      <c r="M19" s="20">
        <f t="shared" si="3"/>
        <v>1</v>
      </c>
      <c r="N19" s="21" t="str">
        <f t="shared" si="4"/>
        <v>N</v>
      </c>
      <c r="O19" s="1">
        <f t="shared" si="5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f t="shared" si="6"/>
        <v>0</v>
      </c>
      <c r="Z19" s="2">
        <f t="shared" si="7"/>
        <v>0</v>
      </c>
      <c r="AA19" s="2">
        <f t="shared" si="8"/>
        <v>0</v>
      </c>
      <c r="AB19" s="145" t="str">
        <f t="shared" si="9"/>
        <v>TER A</v>
      </c>
      <c r="AC19" s="146">
        <f t="shared" si="1"/>
        <v>0</v>
      </c>
      <c r="AD19" s="2">
        <f t="shared" si="10"/>
        <v>0</v>
      </c>
      <c r="AE19" s="2">
        <f t="shared" si="11"/>
        <v>0</v>
      </c>
      <c r="AF19" s="2">
        <f t="shared" si="12"/>
        <v>0</v>
      </c>
      <c r="AG19" s="109"/>
      <c r="AH19" s="109"/>
    </row>
    <row r="20" spans="1:34" ht="10.5">
      <c r="A20" s="24">
        <f t="shared" si="13"/>
        <v>13</v>
      </c>
      <c r="B20" s="16"/>
      <c r="C20" s="107"/>
      <c r="D20" s="105"/>
      <c r="E20" s="26" t="s">
        <v>84</v>
      </c>
      <c r="F20" s="23">
        <v>44927</v>
      </c>
      <c r="G20" s="23">
        <v>45291</v>
      </c>
      <c r="H20" s="22" t="s">
        <v>20</v>
      </c>
      <c r="I20" s="22" t="s">
        <v>39</v>
      </c>
      <c r="J20" s="106" t="s">
        <v>22</v>
      </c>
      <c r="K20" s="1" t="s">
        <v>35</v>
      </c>
      <c r="L20" s="20">
        <f t="shared" si="2"/>
        <v>12</v>
      </c>
      <c r="M20" s="20">
        <f t="shared" si="3"/>
        <v>1</v>
      </c>
      <c r="N20" s="21" t="str">
        <f t="shared" si="4"/>
        <v>N</v>
      </c>
      <c r="O20" s="1">
        <f t="shared" si="5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6"/>
        <v>0</v>
      </c>
      <c r="Z20" s="2">
        <f t="shared" si="7"/>
        <v>0</v>
      </c>
      <c r="AA20" s="2">
        <f t="shared" si="8"/>
        <v>0</v>
      </c>
      <c r="AB20" s="145" t="str">
        <f t="shared" si="9"/>
        <v>TER A</v>
      </c>
      <c r="AC20" s="146">
        <f t="shared" si="1"/>
        <v>0</v>
      </c>
      <c r="AD20" s="2">
        <f t="shared" si="10"/>
        <v>0</v>
      </c>
      <c r="AE20" s="2">
        <f t="shared" si="11"/>
        <v>0</v>
      </c>
      <c r="AF20" s="2">
        <f t="shared" si="12"/>
        <v>0</v>
      </c>
      <c r="AG20" s="109"/>
      <c r="AH20" s="109"/>
    </row>
    <row r="21" spans="1:34" ht="10.5">
      <c r="A21" s="24">
        <f t="shared" si="13"/>
        <v>14</v>
      </c>
      <c r="B21" s="16"/>
      <c r="C21" s="107"/>
      <c r="D21" s="105"/>
      <c r="E21" s="26" t="s">
        <v>84</v>
      </c>
      <c r="F21" s="23">
        <v>45200</v>
      </c>
      <c r="G21" s="23">
        <v>45291</v>
      </c>
      <c r="H21" s="22" t="s">
        <v>20</v>
      </c>
      <c r="I21" s="22" t="s">
        <v>39</v>
      </c>
      <c r="J21" s="106" t="s">
        <v>22</v>
      </c>
      <c r="K21" s="1" t="s">
        <v>35</v>
      </c>
      <c r="L21" s="20">
        <f t="shared" si="2"/>
        <v>3</v>
      </c>
      <c r="M21" s="20">
        <f t="shared" si="3"/>
        <v>1</v>
      </c>
      <c r="N21" s="21" t="str">
        <f t="shared" si="4"/>
        <v>N</v>
      </c>
      <c r="O21" s="1">
        <f t="shared" si="5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f t="shared" si="6"/>
        <v>0</v>
      </c>
      <c r="Z21" s="2">
        <f t="shared" si="7"/>
        <v>0</v>
      </c>
      <c r="AA21" s="2">
        <f t="shared" si="8"/>
        <v>0</v>
      </c>
      <c r="AB21" s="145" t="str">
        <f t="shared" si="9"/>
        <v>TER A</v>
      </c>
      <c r="AC21" s="146">
        <f t="shared" si="1"/>
        <v>0</v>
      </c>
      <c r="AD21" s="2">
        <f t="shared" si="10"/>
        <v>0</v>
      </c>
      <c r="AE21" s="2">
        <f t="shared" si="11"/>
        <v>0</v>
      </c>
      <c r="AF21" s="2">
        <f t="shared" si="12"/>
        <v>0</v>
      </c>
    </row>
    <row r="22" spans="1:34" ht="10.5">
      <c r="A22" s="24">
        <f t="shared" si="13"/>
        <v>15</v>
      </c>
      <c r="B22" s="16"/>
      <c r="C22" s="107"/>
      <c r="D22" s="105"/>
      <c r="E22" s="26" t="s">
        <v>84</v>
      </c>
      <c r="F22" s="23">
        <v>44927</v>
      </c>
      <c r="G22" s="23">
        <v>45291</v>
      </c>
      <c r="H22" s="22" t="s">
        <v>20</v>
      </c>
      <c r="I22" s="22" t="s">
        <v>39</v>
      </c>
      <c r="J22" s="106" t="s">
        <v>22</v>
      </c>
      <c r="K22" s="1" t="s">
        <v>35</v>
      </c>
      <c r="L22" s="20">
        <f t="shared" si="2"/>
        <v>12</v>
      </c>
      <c r="M22" s="20">
        <f t="shared" si="3"/>
        <v>1</v>
      </c>
      <c r="N22" s="21" t="str">
        <f t="shared" si="4"/>
        <v>N</v>
      </c>
      <c r="O22" s="1">
        <f t="shared" si="5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f t="shared" si="6"/>
        <v>0</v>
      </c>
      <c r="Z22" s="2">
        <f t="shared" si="7"/>
        <v>0</v>
      </c>
      <c r="AA22" s="2">
        <f t="shared" si="8"/>
        <v>0</v>
      </c>
      <c r="AB22" s="145" t="str">
        <f t="shared" si="9"/>
        <v>TER A</v>
      </c>
      <c r="AC22" s="146">
        <f t="shared" si="1"/>
        <v>0</v>
      </c>
      <c r="AD22" s="2">
        <f t="shared" si="10"/>
        <v>0</v>
      </c>
      <c r="AE22" s="2">
        <f t="shared" si="11"/>
        <v>0</v>
      </c>
      <c r="AF22" s="2">
        <f t="shared" si="12"/>
        <v>0</v>
      </c>
    </row>
    <row r="23" spans="1:34" ht="10.5">
      <c r="A23" s="24">
        <f t="shared" si="13"/>
        <v>16</v>
      </c>
      <c r="B23" s="16"/>
      <c r="C23" s="107"/>
      <c r="D23" s="105"/>
      <c r="E23" s="26" t="s">
        <v>84</v>
      </c>
      <c r="F23" s="23">
        <v>44927</v>
      </c>
      <c r="G23" s="23">
        <v>45291</v>
      </c>
      <c r="H23" s="22" t="s">
        <v>20</v>
      </c>
      <c r="I23" s="22" t="s">
        <v>39</v>
      </c>
      <c r="J23" s="106" t="s">
        <v>22</v>
      </c>
      <c r="K23" s="1" t="s">
        <v>35</v>
      </c>
      <c r="L23" s="20">
        <f t="shared" si="2"/>
        <v>12</v>
      </c>
      <c r="M23" s="20">
        <f t="shared" si="3"/>
        <v>1</v>
      </c>
      <c r="N23" s="21" t="str">
        <f t="shared" si="4"/>
        <v>N</v>
      </c>
      <c r="O23" s="1">
        <f t="shared" si="5"/>
        <v>0</v>
      </c>
      <c r="P23" s="2">
        <v>0</v>
      </c>
      <c r="Q23" s="19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f t="shared" si="6"/>
        <v>0</v>
      </c>
      <c r="Z23" s="2">
        <f t="shared" si="7"/>
        <v>0</v>
      </c>
      <c r="AA23" s="2">
        <f t="shared" si="8"/>
        <v>0</v>
      </c>
      <c r="AB23" s="145" t="str">
        <f t="shared" si="9"/>
        <v>TER A</v>
      </c>
      <c r="AC23" s="146">
        <f t="shared" si="1"/>
        <v>0</v>
      </c>
      <c r="AD23" s="2">
        <f t="shared" si="10"/>
        <v>0</v>
      </c>
      <c r="AE23" s="2">
        <f t="shared" si="11"/>
        <v>0</v>
      </c>
      <c r="AF23" s="2">
        <f t="shared" si="12"/>
        <v>0</v>
      </c>
    </row>
    <row r="24" spans="1:34" ht="10.5">
      <c r="A24" s="24">
        <f t="shared" si="13"/>
        <v>17</v>
      </c>
      <c r="B24" s="16"/>
      <c r="C24" s="107"/>
      <c r="D24" s="105"/>
      <c r="E24" s="26" t="s">
        <v>84</v>
      </c>
      <c r="F24" s="23">
        <v>44927</v>
      </c>
      <c r="G24" s="23">
        <v>45291</v>
      </c>
      <c r="H24" s="22" t="s">
        <v>20</v>
      </c>
      <c r="I24" s="22" t="s">
        <v>39</v>
      </c>
      <c r="J24" s="106" t="s">
        <v>22</v>
      </c>
      <c r="K24" s="1" t="s">
        <v>35</v>
      </c>
      <c r="L24" s="20">
        <f t="shared" si="2"/>
        <v>12</v>
      </c>
      <c r="M24" s="20">
        <f t="shared" si="3"/>
        <v>1</v>
      </c>
      <c r="N24" s="21" t="str">
        <f t="shared" si="4"/>
        <v>N</v>
      </c>
      <c r="O24" s="1">
        <f t="shared" si="5"/>
        <v>0</v>
      </c>
      <c r="P24" s="2">
        <v>0</v>
      </c>
      <c r="Q24" s="19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f t="shared" si="6"/>
        <v>0</v>
      </c>
      <c r="Z24" s="2">
        <f t="shared" si="7"/>
        <v>0</v>
      </c>
      <c r="AA24" s="2">
        <f t="shared" si="8"/>
        <v>0</v>
      </c>
      <c r="AB24" s="145" t="str">
        <f t="shared" si="9"/>
        <v>TER A</v>
      </c>
      <c r="AC24" s="146">
        <f t="shared" si="1"/>
        <v>0</v>
      </c>
      <c r="AD24" s="2">
        <f t="shared" si="10"/>
        <v>0</v>
      </c>
      <c r="AE24" s="2">
        <f t="shared" si="11"/>
        <v>0</v>
      </c>
      <c r="AF24" s="2">
        <f t="shared" si="12"/>
        <v>0</v>
      </c>
    </row>
    <row r="25" spans="1:34" ht="10.5">
      <c r="A25" s="24">
        <f t="shared" si="13"/>
        <v>18</v>
      </c>
      <c r="B25" s="16"/>
      <c r="C25" s="107"/>
      <c r="D25" s="105"/>
      <c r="E25" s="26" t="s">
        <v>84</v>
      </c>
      <c r="F25" s="23">
        <v>44927</v>
      </c>
      <c r="G25" s="23">
        <v>45291</v>
      </c>
      <c r="H25" s="22" t="s">
        <v>20</v>
      </c>
      <c r="I25" s="22" t="s">
        <v>39</v>
      </c>
      <c r="J25" s="106" t="s">
        <v>22</v>
      </c>
      <c r="K25" s="1" t="s">
        <v>35</v>
      </c>
      <c r="L25" s="20">
        <f t="shared" si="2"/>
        <v>12</v>
      </c>
      <c r="M25" s="20">
        <f t="shared" si="3"/>
        <v>1</v>
      </c>
      <c r="N25" s="21" t="str">
        <f t="shared" si="4"/>
        <v>N</v>
      </c>
      <c r="O25" s="1">
        <f t="shared" si="5"/>
        <v>0</v>
      </c>
      <c r="P25" s="2">
        <v>0</v>
      </c>
      <c r="Q25" s="19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 t="shared" si="6"/>
        <v>0</v>
      </c>
      <c r="Z25" s="2">
        <f t="shared" si="7"/>
        <v>0</v>
      </c>
      <c r="AA25" s="2">
        <f t="shared" si="8"/>
        <v>0</v>
      </c>
      <c r="AB25" s="145" t="str">
        <f t="shared" si="9"/>
        <v>TER A</v>
      </c>
      <c r="AC25" s="146">
        <f t="shared" si="1"/>
        <v>0</v>
      </c>
      <c r="AD25" s="2">
        <f t="shared" si="10"/>
        <v>0</v>
      </c>
      <c r="AE25" s="2">
        <f t="shared" si="11"/>
        <v>0</v>
      </c>
      <c r="AF25" s="2">
        <f t="shared" si="12"/>
        <v>0</v>
      </c>
    </row>
    <row r="26" spans="1:34" ht="10.5">
      <c r="A26" s="24">
        <f t="shared" si="13"/>
        <v>19</v>
      </c>
      <c r="B26" s="16"/>
      <c r="C26" s="107"/>
      <c r="D26" s="105"/>
      <c r="E26" s="26" t="s">
        <v>84</v>
      </c>
      <c r="F26" s="23">
        <v>44927</v>
      </c>
      <c r="G26" s="23">
        <v>45291</v>
      </c>
      <c r="H26" s="22" t="s">
        <v>20</v>
      </c>
      <c r="I26" s="22" t="s">
        <v>39</v>
      </c>
      <c r="J26" s="106" t="s">
        <v>22</v>
      </c>
      <c r="K26" s="1" t="s">
        <v>35</v>
      </c>
      <c r="L26" s="20">
        <f t="shared" si="2"/>
        <v>12</v>
      </c>
      <c r="M26" s="20">
        <f t="shared" si="3"/>
        <v>1</v>
      </c>
      <c r="N26" s="21" t="str">
        <f t="shared" si="4"/>
        <v>N</v>
      </c>
      <c r="O26" s="1">
        <f t="shared" si="5"/>
        <v>0</v>
      </c>
      <c r="P26" s="2">
        <v>0</v>
      </c>
      <c r="Q26" s="19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f t="shared" si="6"/>
        <v>0</v>
      </c>
      <c r="Z26" s="2">
        <f t="shared" si="7"/>
        <v>0</v>
      </c>
      <c r="AA26" s="2">
        <f t="shared" si="8"/>
        <v>0</v>
      </c>
      <c r="AB26" s="145" t="str">
        <f t="shared" si="9"/>
        <v>TER A</v>
      </c>
      <c r="AC26" s="146">
        <f t="shared" si="1"/>
        <v>0</v>
      </c>
      <c r="AD26" s="2">
        <f t="shared" si="10"/>
        <v>0</v>
      </c>
      <c r="AE26" s="2">
        <f t="shared" si="11"/>
        <v>0</v>
      </c>
      <c r="AF26" s="2">
        <f t="shared" si="12"/>
        <v>0</v>
      </c>
    </row>
    <row r="27" spans="1:34" ht="10.5">
      <c r="A27" s="24">
        <f t="shared" ref="A27:A36" si="14">+A16+1</f>
        <v>10</v>
      </c>
      <c r="B27" s="16"/>
      <c r="C27" s="107"/>
      <c r="D27" s="105"/>
      <c r="E27" s="26" t="s">
        <v>84</v>
      </c>
      <c r="F27" s="23">
        <v>44927</v>
      </c>
      <c r="G27" s="23">
        <v>45291</v>
      </c>
      <c r="H27" s="22" t="s">
        <v>20</v>
      </c>
      <c r="I27" s="22" t="s">
        <v>39</v>
      </c>
      <c r="J27" s="106" t="s">
        <v>22</v>
      </c>
      <c r="K27" s="1" t="s">
        <v>35</v>
      </c>
      <c r="L27" s="20">
        <f t="shared" si="2"/>
        <v>12</v>
      </c>
      <c r="M27" s="20">
        <f t="shared" si="3"/>
        <v>1</v>
      </c>
      <c r="N27" s="21" t="str">
        <f t="shared" si="4"/>
        <v>N</v>
      </c>
      <c r="O27" s="1">
        <f t="shared" si="5"/>
        <v>0</v>
      </c>
      <c r="P27" s="2">
        <v>0</v>
      </c>
      <c r="Q27" s="19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f t="shared" si="6"/>
        <v>0</v>
      </c>
      <c r="Z27" s="2">
        <f t="shared" si="7"/>
        <v>0</v>
      </c>
      <c r="AA27" s="2">
        <f t="shared" si="8"/>
        <v>0</v>
      </c>
      <c r="AB27" s="145" t="str">
        <f t="shared" si="9"/>
        <v>TER A</v>
      </c>
      <c r="AC27" s="146">
        <f t="shared" si="1"/>
        <v>0</v>
      </c>
      <c r="AD27" s="2">
        <f t="shared" si="10"/>
        <v>0</v>
      </c>
      <c r="AE27" s="2">
        <f t="shared" si="11"/>
        <v>0</v>
      </c>
      <c r="AF27" s="2">
        <f t="shared" si="12"/>
        <v>0</v>
      </c>
    </row>
    <row r="28" spans="1:34" ht="10.5">
      <c r="A28" s="24">
        <f t="shared" si="14"/>
        <v>11</v>
      </c>
      <c r="B28" s="16"/>
      <c r="C28" s="107"/>
      <c r="D28" s="105"/>
      <c r="E28" s="26" t="s">
        <v>84</v>
      </c>
      <c r="F28" s="23">
        <v>44927</v>
      </c>
      <c r="G28" s="23">
        <v>45291</v>
      </c>
      <c r="H28" s="22" t="s">
        <v>20</v>
      </c>
      <c r="I28" s="22" t="s">
        <v>39</v>
      </c>
      <c r="J28" s="106" t="s">
        <v>22</v>
      </c>
      <c r="K28" s="1" t="s">
        <v>35</v>
      </c>
      <c r="L28" s="20">
        <f t="shared" si="2"/>
        <v>12</v>
      </c>
      <c r="M28" s="20">
        <f t="shared" si="3"/>
        <v>1</v>
      </c>
      <c r="N28" s="21" t="str">
        <f t="shared" si="4"/>
        <v>N</v>
      </c>
      <c r="O28" s="1">
        <f t="shared" si="5"/>
        <v>0</v>
      </c>
      <c r="P28" s="2">
        <v>0</v>
      </c>
      <c r="Q28" s="19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f t="shared" si="6"/>
        <v>0</v>
      </c>
      <c r="Z28" s="2">
        <f t="shared" si="7"/>
        <v>0</v>
      </c>
      <c r="AA28" s="2">
        <f t="shared" si="8"/>
        <v>0</v>
      </c>
      <c r="AB28" s="145" t="str">
        <f t="shared" si="9"/>
        <v>TER A</v>
      </c>
      <c r="AC28" s="146">
        <f t="shared" si="1"/>
        <v>0</v>
      </c>
      <c r="AD28" s="2">
        <f t="shared" si="10"/>
        <v>0</v>
      </c>
      <c r="AE28" s="2">
        <f t="shared" si="11"/>
        <v>0</v>
      </c>
      <c r="AF28" s="2">
        <f t="shared" si="12"/>
        <v>0</v>
      </c>
    </row>
    <row r="29" spans="1:34" ht="10.5">
      <c r="A29" s="24">
        <f t="shared" si="14"/>
        <v>12</v>
      </c>
      <c r="B29" s="16"/>
      <c r="C29" s="107"/>
      <c r="D29" s="105"/>
      <c r="E29" s="26" t="s">
        <v>84</v>
      </c>
      <c r="F29" s="23">
        <v>44927</v>
      </c>
      <c r="G29" s="23">
        <v>45291</v>
      </c>
      <c r="H29" s="22" t="s">
        <v>20</v>
      </c>
      <c r="I29" s="22" t="s">
        <v>39</v>
      </c>
      <c r="J29" s="106" t="s">
        <v>22</v>
      </c>
      <c r="K29" s="1" t="s">
        <v>35</v>
      </c>
      <c r="L29" s="20">
        <f t="shared" si="2"/>
        <v>12</v>
      </c>
      <c r="M29" s="20">
        <f t="shared" si="3"/>
        <v>1</v>
      </c>
      <c r="N29" s="21" t="str">
        <f t="shared" si="4"/>
        <v>N</v>
      </c>
      <c r="O29" s="1">
        <f t="shared" si="5"/>
        <v>0</v>
      </c>
      <c r="P29" s="2">
        <v>0</v>
      </c>
      <c r="Q29" s="19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f t="shared" si="6"/>
        <v>0</v>
      </c>
      <c r="Z29" s="2">
        <f t="shared" si="7"/>
        <v>0</v>
      </c>
      <c r="AA29" s="2">
        <f t="shared" si="8"/>
        <v>0</v>
      </c>
      <c r="AB29" s="145" t="str">
        <f t="shared" si="9"/>
        <v>TER A</v>
      </c>
      <c r="AC29" s="146">
        <f t="shared" si="1"/>
        <v>0</v>
      </c>
      <c r="AD29" s="2">
        <f t="shared" si="10"/>
        <v>0</v>
      </c>
      <c r="AE29" s="2">
        <f t="shared" si="11"/>
        <v>0</v>
      </c>
      <c r="AF29" s="2">
        <f t="shared" si="12"/>
        <v>0</v>
      </c>
    </row>
    <row r="30" spans="1:34" ht="10.5">
      <c r="A30" s="24">
        <f t="shared" si="14"/>
        <v>13</v>
      </c>
      <c r="B30" s="16"/>
      <c r="C30" s="107"/>
      <c r="D30" s="105"/>
      <c r="E30" s="26" t="s">
        <v>84</v>
      </c>
      <c r="F30" s="23">
        <v>44927</v>
      </c>
      <c r="G30" s="23">
        <v>45291</v>
      </c>
      <c r="H30" s="22" t="s">
        <v>20</v>
      </c>
      <c r="I30" s="22" t="s">
        <v>39</v>
      </c>
      <c r="J30" s="106" t="s">
        <v>22</v>
      </c>
      <c r="K30" s="1" t="s">
        <v>35</v>
      </c>
      <c r="L30" s="20">
        <f t="shared" si="2"/>
        <v>12</v>
      </c>
      <c r="M30" s="20">
        <f t="shared" si="3"/>
        <v>1</v>
      </c>
      <c r="N30" s="21" t="str">
        <f t="shared" si="4"/>
        <v>N</v>
      </c>
      <c r="O30" s="1">
        <f t="shared" si="5"/>
        <v>0</v>
      </c>
      <c r="P30" s="2">
        <v>0</v>
      </c>
      <c r="Q30" s="19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6"/>
        <v>0</v>
      </c>
      <c r="Z30" s="2">
        <f t="shared" si="7"/>
        <v>0</v>
      </c>
      <c r="AA30" s="2">
        <f t="shared" si="8"/>
        <v>0</v>
      </c>
      <c r="AB30" s="145" t="str">
        <f t="shared" si="9"/>
        <v>TER A</v>
      </c>
      <c r="AC30" s="146">
        <f t="shared" si="1"/>
        <v>0</v>
      </c>
      <c r="AD30" s="2">
        <f t="shared" si="10"/>
        <v>0</v>
      </c>
      <c r="AE30" s="2">
        <f t="shared" si="11"/>
        <v>0</v>
      </c>
      <c r="AF30" s="2">
        <f t="shared" si="12"/>
        <v>0</v>
      </c>
    </row>
    <row r="31" spans="1:34" ht="10.5">
      <c r="A31" s="24">
        <f t="shared" si="14"/>
        <v>14</v>
      </c>
      <c r="B31" s="16"/>
      <c r="C31" s="107"/>
      <c r="D31" s="105"/>
      <c r="E31" s="26" t="s">
        <v>84</v>
      </c>
      <c r="F31" s="23">
        <v>44927</v>
      </c>
      <c r="G31" s="23">
        <v>45291</v>
      </c>
      <c r="H31" s="22" t="s">
        <v>20</v>
      </c>
      <c r="I31" s="22" t="s">
        <v>39</v>
      </c>
      <c r="J31" s="106" t="s">
        <v>22</v>
      </c>
      <c r="K31" s="1" t="s">
        <v>35</v>
      </c>
      <c r="L31" s="20">
        <f t="shared" si="2"/>
        <v>12</v>
      </c>
      <c r="M31" s="20">
        <f t="shared" si="3"/>
        <v>1</v>
      </c>
      <c r="N31" s="21" t="str">
        <f t="shared" si="4"/>
        <v>N</v>
      </c>
      <c r="O31" s="1">
        <f t="shared" si="5"/>
        <v>0</v>
      </c>
      <c r="P31" s="2">
        <v>0</v>
      </c>
      <c r="Q31" s="19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6"/>
        <v>0</v>
      </c>
      <c r="Z31" s="2">
        <f t="shared" si="7"/>
        <v>0</v>
      </c>
      <c r="AA31" s="2">
        <f t="shared" si="8"/>
        <v>0</v>
      </c>
      <c r="AB31" s="145" t="str">
        <f t="shared" si="9"/>
        <v>TER A</v>
      </c>
      <c r="AC31" s="146">
        <f t="shared" si="1"/>
        <v>0</v>
      </c>
      <c r="AD31" s="2">
        <f t="shared" si="10"/>
        <v>0</v>
      </c>
      <c r="AE31" s="2">
        <f t="shared" si="11"/>
        <v>0</v>
      </c>
      <c r="AF31" s="2">
        <f t="shared" si="12"/>
        <v>0</v>
      </c>
    </row>
    <row r="32" spans="1:34" ht="10.5">
      <c r="A32" s="24">
        <f t="shared" si="14"/>
        <v>15</v>
      </c>
      <c r="B32" s="16"/>
      <c r="C32" s="107"/>
      <c r="D32" s="105"/>
      <c r="E32" s="26" t="s">
        <v>84</v>
      </c>
      <c r="F32" s="23">
        <v>44927</v>
      </c>
      <c r="G32" s="23">
        <v>45291</v>
      </c>
      <c r="H32" s="22" t="s">
        <v>20</v>
      </c>
      <c r="I32" s="22" t="s">
        <v>39</v>
      </c>
      <c r="J32" s="106" t="s">
        <v>22</v>
      </c>
      <c r="K32" s="1" t="s">
        <v>35</v>
      </c>
      <c r="L32" s="20">
        <f t="shared" si="2"/>
        <v>12</v>
      </c>
      <c r="M32" s="20">
        <f t="shared" si="3"/>
        <v>1</v>
      </c>
      <c r="N32" s="21" t="str">
        <f t="shared" si="4"/>
        <v>N</v>
      </c>
      <c r="O32" s="1">
        <f t="shared" si="5"/>
        <v>0</v>
      </c>
      <c r="P32" s="2">
        <v>0</v>
      </c>
      <c r="Q32" s="19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6"/>
        <v>0</v>
      </c>
      <c r="Z32" s="2">
        <f t="shared" si="7"/>
        <v>0</v>
      </c>
      <c r="AA32" s="2">
        <f t="shared" si="8"/>
        <v>0</v>
      </c>
      <c r="AB32" s="145" t="str">
        <f t="shared" si="9"/>
        <v>TER A</v>
      </c>
      <c r="AC32" s="146">
        <f t="shared" si="1"/>
        <v>0</v>
      </c>
      <c r="AD32" s="2">
        <f t="shared" si="10"/>
        <v>0</v>
      </c>
      <c r="AE32" s="2">
        <f t="shared" si="11"/>
        <v>0</v>
      </c>
      <c r="AF32" s="2">
        <f t="shared" si="12"/>
        <v>0</v>
      </c>
    </row>
    <row r="33" spans="1:32" ht="10.5">
      <c r="A33" s="24">
        <f t="shared" si="14"/>
        <v>16</v>
      </c>
      <c r="B33" s="16"/>
      <c r="C33" s="107"/>
      <c r="D33" s="105"/>
      <c r="E33" s="26" t="s">
        <v>84</v>
      </c>
      <c r="F33" s="23">
        <v>44927</v>
      </c>
      <c r="G33" s="23">
        <v>45291</v>
      </c>
      <c r="H33" s="22" t="s">
        <v>20</v>
      </c>
      <c r="I33" s="22" t="s">
        <v>39</v>
      </c>
      <c r="J33" s="106" t="s">
        <v>22</v>
      </c>
      <c r="K33" s="1" t="s">
        <v>35</v>
      </c>
      <c r="L33" s="20">
        <f t="shared" si="2"/>
        <v>12</v>
      </c>
      <c r="M33" s="20">
        <f t="shared" si="3"/>
        <v>1</v>
      </c>
      <c r="N33" s="21" t="str">
        <f t="shared" si="4"/>
        <v>N</v>
      </c>
      <c r="O33" s="1">
        <f t="shared" si="5"/>
        <v>0</v>
      </c>
      <c r="P33" s="2">
        <v>0</v>
      </c>
      <c r="Q33" s="19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f t="shared" si="6"/>
        <v>0</v>
      </c>
      <c r="Z33" s="2">
        <f t="shared" si="7"/>
        <v>0</v>
      </c>
      <c r="AA33" s="2">
        <f t="shared" si="8"/>
        <v>0</v>
      </c>
      <c r="AB33" s="145" t="str">
        <f t="shared" si="9"/>
        <v>TER A</v>
      </c>
      <c r="AC33" s="146">
        <f t="shared" si="1"/>
        <v>0</v>
      </c>
      <c r="AD33" s="2">
        <f t="shared" si="10"/>
        <v>0</v>
      </c>
      <c r="AE33" s="2">
        <f t="shared" si="11"/>
        <v>0</v>
      </c>
      <c r="AF33" s="2">
        <f t="shared" si="12"/>
        <v>0</v>
      </c>
    </row>
    <row r="34" spans="1:32" ht="10.5">
      <c r="A34" s="24">
        <f t="shared" si="14"/>
        <v>17</v>
      </c>
      <c r="B34" s="16"/>
      <c r="C34" s="107"/>
      <c r="D34" s="105"/>
      <c r="E34" s="26" t="s">
        <v>84</v>
      </c>
      <c r="F34" s="23">
        <v>44927</v>
      </c>
      <c r="G34" s="23">
        <v>45291</v>
      </c>
      <c r="H34" s="22" t="s">
        <v>20</v>
      </c>
      <c r="I34" s="22" t="s">
        <v>39</v>
      </c>
      <c r="J34" s="106" t="s">
        <v>22</v>
      </c>
      <c r="K34" s="1" t="s">
        <v>35</v>
      </c>
      <c r="L34" s="20">
        <f t="shared" si="2"/>
        <v>12</v>
      </c>
      <c r="M34" s="20">
        <f t="shared" si="3"/>
        <v>1</v>
      </c>
      <c r="N34" s="21" t="str">
        <f t="shared" si="4"/>
        <v>N</v>
      </c>
      <c r="O34" s="1">
        <f t="shared" si="5"/>
        <v>0</v>
      </c>
      <c r="P34" s="2">
        <v>0</v>
      </c>
      <c r="Q34" s="19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f t="shared" si="6"/>
        <v>0</v>
      </c>
      <c r="Z34" s="2">
        <f t="shared" si="7"/>
        <v>0</v>
      </c>
      <c r="AA34" s="2">
        <f t="shared" si="8"/>
        <v>0</v>
      </c>
      <c r="AB34" s="145" t="str">
        <f t="shared" si="9"/>
        <v>TER A</v>
      </c>
      <c r="AC34" s="146">
        <f t="shared" si="1"/>
        <v>0</v>
      </c>
      <c r="AD34" s="2">
        <f t="shared" si="10"/>
        <v>0</v>
      </c>
      <c r="AE34" s="2">
        <f t="shared" si="11"/>
        <v>0</v>
      </c>
      <c r="AF34" s="2">
        <f t="shared" si="12"/>
        <v>0</v>
      </c>
    </row>
    <row r="35" spans="1:32" ht="10.5">
      <c r="A35" s="24">
        <f t="shared" si="14"/>
        <v>18</v>
      </c>
      <c r="B35" s="16"/>
      <c r="C35" s="107"/>
      <c r="D35" s="105"/>
      <c r="E35" s="26" t="s">
        <v>84</v>
      </c>
      <c r="F35" s="23">
        <v>44927</v>
      </c>
      <c r="G35" s="23">
        <v>45291</v>
      </c>
      <c r="H35" s="22" t="s">
        <v>20</v>
      </c>
      <c r="I35" s="22" t="s">
        <v>39</v>
      </c>
      <c r="J35" s="106" t="s">
        <v>22</v>
      </c>
      <c r="K35" s="1" t="s">
        <v>35</v>
      </c>
      <c r="L35" s="20">
        <f t="shared" si="2"/>
        <v>12</v>
      </c>
      <c r="M35" s="20">
        <f t="shared" si="3"/>
        <v>1</v>
      </c>
      <c r="N35" s="21" t="str">
        <f t="shared" si="4"/>
        <v>N</v>
      </c>
      <c r="O35" s="1">
        <f t="shared" si="5"/>
        <v>0</v>
      </c>
      <c r="P35" s="2">
        <v>0</v>
      </c>
      <c r="Q35" s="19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f t="shared" si="6"/>
        <v>0</v>
      </c>
      <c r="Z35" s="2">
        <f t="shared" si="7"/>
        <v>0</v>
      </c>
      <c r="AA35" s="2">
        <f t="shared" si="8"/>
        <v>0</v>
      </c>
      <c r="AB35" s="145" t="str">
        <f t="shared" si="9"/>
        <v>TER A</v>
      </c>
      <c r="AC35" s="146">
        <f t="shared" si="1"/>
        <v>0</v>
      </c>
      <c r="AD35" s="2">
        <f t="shared" si="10"/>
        <v>0</v>
      </c>
      <c r="AE35" s="2">
        <f t="shared" si="11"/>
        <v>0</v>
      </c>
      <c r="AF35" s="2">
        <f t="shared" si="12"/>
        <v>0</v>
      </c>
    </row>
    <row r="36" spans="1:32" ht="10.5">
      <c r="A36" s="24">
        <f t="shared" si="14"/>
        <v>19</v>
      </c>
      <c r="B36" s="16"/>
      <c r="C36" s="107"/>
      <c r="D36" s="105"/>
      <c r="E36" s="26" t="s">
        <v>84</v>
      </c>
      <c r="F36" s="23">
        <v>44927</v>
      </c>
      <c r="G36" s="23">
        <v>45291</v>
      </c>
      <c r="H36" s="22" t="s">
        <v>20</v>
      </c>
      <c r="I36" s="22" t="s">
        <v>39</v>
      </c>
      <c r="J36" s="106" t="s">
        <v>22</v>
      </c>
      <c r="K36" s="1" t="s">
        <v>35</v>
      </c>
      <c r="L36" s="20">
        <f t="shared" si="2"/>
        <v>12</v>
      </c>
      <c r="M36" s="20">
        <f t="shared" si="3"/>
        <v>1</v>
      </c>
      <c r="N36" s="21" t="str">
        <f t="shared" si="4"/>
        <v>N</v>
      </c>
      <c r="O36" s="1">
        <f t="shared" si="5"/>
        <v>0</v>
      </c>
      <c r="P36" s="2">
        <v>0</v>
      </c>
      <c r="Q36" s="19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f t="shared" si="6"/>
        <v>0</v>
      </c>
      <c r="Z36" s="2">
        <f t="shared" si="7"/>
        <v>0</v>
      </c>
      <c r="AA36" s="2">
        <f t="shared" si="8"/>
        <v>0</v>
      </c>
      <c r="AB36" s="145" t="str">
        <f t="shared" si="9"/>
        <v>TER A</v>
      </c>
      <c r="AC36" s="146">
        <f t="shared" si="1"/>
        <v>0</v>
      </c>
      <c r="AD36" s="2">
        <f t="shared" si="10"/>
        <v>0</v>
      </c>
      <c r="AE36" s="2">
        <f t="shared" si="11"/>
        <v>0</v>
      </c>
      <c r="AF36" s="2">
        <f t="shared" si="12"/>
        <v>0</v>
      </c>
    </row>
    <row r="37" spans="1:32" ht="10.5">
      <c r="A37" s="24">
        <f>+A26+1</f>
        <v>20</v>
      </c>
      <c r="B37" s="16"/>
      <c r="C37" s="107"/>
      <c r="D37" s="105"/>
      <c r="E37" s="26" t="s">
        <v>84</v>
      </c>
      <c r="F37" s="23">
        <v>44927</v>
      </c>
      <c r="G37" s="23">
        <v>45291</v>
      </c>
      <c r="H37" s="22" t="s">
        <v>20</v>
      </c>
      <c r="I37" s="22" t="s">
        <v>39</v>
      </c>
      <c r="J37" s="106" t="s">
        <v>22</v>
      </c>
      <c r="K37" s="1" t="s">
        <v>35</v>
      </c>
      <c r="L37" s="20">
        <f t="shared" si="2"/>
        <v>12</v>
      </c>
      <c r="M37" s="20">
        <f t="shared" si="3"/>
        <v>1</v>
      </c>
      <c r="N37" s="21" t="str">
        <f t="shared" si="4"/>
        <v>N</v>
      </c>
      <c r="O37" s="1">
        <f t="shared" si="5"/>
        <v>0</v>
      </c>
      <c r="P37" s="2">
        <v>0</v>
      </c>
      <c r="Q37" s="19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f t="shared" si="6"/>
        <v>0</v>
      </c>
      <c r="Z37" s="2">
        <f t="shared" si="7"/>
        <v>0</v>
      </c>
      <c r="AA37" s="2">
        <f t="shared" si="8"/>
        <v>0</v>
      </c>
      <c r="AB37" s="145" t="str">
        <f t="shared" si="9"/>
        <v>TER A</v>
      </c>
      <c r="AC37" s="146">
        <f t="shared" si="1"/>
        <v>0</v>
      </c>
      <c r="AD37" s="2">
        <f t="shared" si="10"/>
        <v>0</v>
      </c>
      <c r="AE37" s="2">
        <f t="shared" si="11"/>
        <v>0</v>
      </c>
      <c r="AF37" s="2">
        <f t="shared" si="12"/>
        <v>0</v>
      </c>
    </row>
    <row r="38" spans="1:32" ht="11" thickBot="1">
      <c r="A38" s="89"/>
      <c r="B38" s="90"/>
      <c r="C38" s="65"/>
      <c r="D38" s="65"/>
      <c r="E38" s="66"/>
      <c r="F38" s="67"/>
      <c r="G38" s="108"/>
      <c r="H38" s="96"/>
      <c r="I38" s="68"/>
      <c r="J38" s="68"/>
      <c r="K38" s="68"/>
      <c r="L38" s="91"/>
      <c r="M38" s="91"/>
      <c r="N38" s="91"/>
      <c r="O38" s="68"/>
      <c r="P38" s="17"/>
      <c r="Q38" s="17"/>
      <c r="R38" s="17"/>
      <c r="S38" s="17"/>
      <c r="T38" s="17"/>
      <c r="U38" s="17"/>
      <c r="V38" s="17"/>
      <c r="W38" s="17"/>
      <c r="X38" s="17"/>
      <c r="Y38" s="2"/>
      <c r="Z38" s="2"/>
      <c r="AA38" s="2"/>
      <c r="AB38" s="145"/>
      <c r="AC38" s="145"/>
      <c r="AD38" s="2"/>
      <c r="AE38" s="2"/>
      <c r="AF38" s="2"/>
    </row>
    <row r="39" spans="1:32" s="3" customFormat="1" ht="11.5" thickTop="1" thickBot="1">
      <c r="A39" s="92"/>
      <c r="B39" s="71" t="s">
        <v>24</v>
      </c>
      <c r="C39" s="69" t="s">
        <v>51</v>
      </c>
      <c r="D39" s="69" t="s">
        <v>51</v>
      </c>
      <c r="E39" s="70" t="s">
        <v>52</v>
      </c>
      <c r="F39" s="71"/>
      <c r="G39" s="71"/>
      <c r="H39" s="100"/>
      <c r="I39" s="71"/>
      <c r="J39" s="71"/>
      <c r="K39" s="71"/>
      <c r="L39" s="71"/>
      <c r="M39" s="71"/>
      <c r="N39" s="71"/>
      <c r="O39" s="93">
        <f t="shared" ref="O39:AA39" si="15">SUM(O7:O38)</f>
        <v>8</v>
      </c>
      <c r="P39" s="94">
        <f t="shared" si="15"/>
        <v>55100000</v>
      </c>
      <c r="Q39" s="94">
        <f t="shared" si="15"/>
        <v>0</v>
      </c>
      <c r="R39" s="94">
        <f t="shared" si="15"/>
        <v>8778500</v>
      </c>
      <c r="S39" s="94">
        <f t="shared" si="15"/>
        <v>32308000</v>
      </c>
      <c r="T39" s="94">
        <f t="shared" si="15"/>
        <v>2404128</v>
      </c>
      <c r="U39" s="94">
        <f t="shared" si="15"/>
        <v>0</v>
      </c>
      <c r="V39" s="94">
        <f t="shared" si="15"/>
        <v>0</v>
      </c>
      <c r="W39" s="94">
        <f t="shared" si="15"/>
        <v>0</v>
      </c>
      <c r="X39" s="94">
        <f t="shared" si="15"/>
        <v>1059200</v>
      </c>
      <c r="Y39" s="94">
        <f t="shared" si="15"/>
        <v>98590628</v>
      </c>
      <c r="Z39" s="94">
        <f t="shared" si="15"/>
        <v>0</v>
      </c>
      <c r="AA39" s="94">
        <f t="shared" si="15"/>
        <v>98590628</v>
      </c>
      <c r="AB39" s="147"/>
      <c r="AC39" s="147"/>
      <c r="AD39" s="94"/>
      <c r="AE39" s="94"/>
      <c r="AF39" s="94"/>
    </row>
    <row r="40" spans="1:32" ht="10.5" thickTop="1">
      <c r="AB40" s="132"/>
      <c r="AC40" s="132"/>
    </row>
    <row r="41" spans="1:32">
      <c r="P41" s="5"/>
      <c r="R41" s="5"/>
      <c r="T41" s="5"/>
      <c r="V41" s="5"/>
      <c r="X41" s="5"/>
      <c r="AB41" s="132"/>
      <c r="AC41" s="132"/>
    </row>
    <row r="42" spans="1:32">
      <c r="AB42" s="132"/>
      <c r="AC42" s="132"/>
    </row>
    <row r="43" spans="1:32">
      <c r="P43" s="5"/>
      <c r="AB43" s="132"/>
      <c r="AC43" s="132"/>
    </row>
    <row r="44" spans="1:32">
      <c r="P44" s="5"/>
      <c r="AB44" s="132"/>
      <c r="AC44" s="132"/>
    </row>
    <row r="45" spans="1:32">
      <c r="P45" s="5"/>
      <c r="AB45" s="132"/>
      <c r="AC45" s="132"/>
    </row>
    <row r="46" spans="1:32">
      <c r="Q46" s="5"/>
      <c r="AB46" s="132"/>
      <c r="AC46" s="132"/>
    </row>
    <row r="47" spans="1:32">
      <c r="Q47" s="5"/>
      <c r="AB47" s="132"/>
      <c r="AC47" s="132"/>
    </row>
    <row r="48" spans="1:32">
      <c r="Q48" s="5"/>
      <c r="AB48" s="132"/>
      <c r="AC48" s="132"/>
    </row>
    <row r="49" spans="14:45">
      <c r="Q49" s="5"/>
      <c r="AB49" s="132"/>
      <c r="AC49" s="132"/>
    </row>
    <row r="50" spans="14:45" ht="10.5">
      <c r="P50" s="72"/>
      <c r="Q50" s="72"/>
      <c r="AB50" s="132"/>
      <c r="AC50" s="132"/>
    </row>
    <row r="51" spans="14:45">
      <c r="Q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4:45" ht="10.5">
      <c r="P52" s="72"/>
      <c r="Q52" s="72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4:45" ht="10.5">
      <c r="N53" s="3"/>
      <c r="O53" s="3"/>
      <c r="P53" s="3"/>
      <c r="Q53" s="72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4:45"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4:45"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4:45"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4:45"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4:45"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4:45"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4:45"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4:45"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4:45"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4:45"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4:45"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36:45"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36:45"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36:45"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36:45"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36:45"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36:45"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6:45"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36:45"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36:45"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36:45"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36:45"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36:45"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36:45"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36:45"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36:45"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36:45"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36:45"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36:45"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36:45"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36:45"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36:45"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36:45"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36:45"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36:45"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36:45"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36:45"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36:45"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36:45"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36:45"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36:45"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36:45"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36:45"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36:45"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36:45"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36:45"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36:45"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36:45"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36:45"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36:45"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36:45"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36:45"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36:45"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36:45"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36:45"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36:45"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36:45"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36:45"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36:45"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36:45"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36:45"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36:45"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36:45"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36:45"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36:45"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36:45"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36:45"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36:45"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36:45"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36:45"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36:45"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36:45"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36:45"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36:45"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36:45"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36:45"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36:45"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36:45"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36:45"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36:45"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36:45"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36:45"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36:45"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36:45"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36:45"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36:45"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36:45"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36:45"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36:45"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36:45"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36:45"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36:45"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36:45"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36:45"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36:45"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36:45"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36:45"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36:45"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36:45"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36:45"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36:45"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36:45"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36:45"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36:45"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36:45"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36:45"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36:45"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36:45"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36:45"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36:45"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36:45"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36:45"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36:45"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36:45"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36:45"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36:45"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36:45"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36:45"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36:45"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36:45"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36:45"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36:45"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36:45"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36:45"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36:45"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36:45"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36:45"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36:45"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36:45"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36:45"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36:45"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36:45"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36:45"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36:45"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36:45"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36:45"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36:45"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36:45"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36:45"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36:45"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36:45"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36:45"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36:45"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36:45"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36:45"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36:45"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36:45"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36:45"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36:45"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36:45"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36:45"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36:45"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36:45"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36:45"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36:45"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36:45"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36:45"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36:45"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36:45"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36:45"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36:45"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36:45"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36:45"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36:45"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36:45"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36:45"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36:45"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36:45"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36:45"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36:45"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36:45"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36:45"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36:45"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36:45"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36:45"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36:45"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36:45"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36:45"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36:45"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36:45"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36:45"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36:45"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36:45"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36:45"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36:45"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36:45"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36:45"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36:45"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36:45"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36:45"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36:45"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36:45"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36:45"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36:45"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36:45"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36:45"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36:45"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36:45"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36:45"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36:45"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36:45"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36:45"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36:45"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36:45"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36:45"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36:45"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36:45"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36:45"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36:45"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36:45"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36:45"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36:45"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36:45"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36:45"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36:45"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36:45"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36:45"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36:45"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36:45"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36:45"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36:45"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36:45"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36:45"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36:45"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36:45"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36:45"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36:45"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36:45"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36:45"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36:45"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36:45"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36:45"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36:45"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36:45"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36:45"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36:45"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36:45"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36:45"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6:45"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6:45"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6:45"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6:45"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6:45"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6:45"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6:45"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6:45"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6:45"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6:45"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6:45"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6:45"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6:45"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6:45"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6:45"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6:45"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6:45"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6:45"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6:45"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6:45"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6:45"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6:45"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6:45"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6:45"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6:45"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6:45"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6:45"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6:45"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6:45"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6:45"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6:45"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6:45"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6:45"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</sheetData>
  <mergeCells count="8">
    <mergeCell ref="P5:P6"/>
    <mergeCell ref="AD5:AE5"/>
    <mergeCell ref="M5:M6"/>
    <mergeCell ref="A5:A6"/>
    <mergeCell ref="B5:B6"/>
    <mergeCell ref="C5:C6"/>
    <mergeCell ref="H5:H6"/>
    <mergeCell ref="I5:I6"/>
  </mergeCells>
  <phoneticPr fontId="19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S324"/>
  <sheetViews>
    <sheetView zoomScaleNormal="100" workbookViewId="0">
      <pane xSplit="5" ySplit="6" topLeftCell="F7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"/>
  <cols>
    <col min="1" max="1" width="5.453125" style="4" customWidth="1"/>
    <col min="2" max="2" width="14.81640625" style="4" bestFit="1" customWidth="1"/>
    <col min="3" max="4" width="21" style="4" bestFit="1" customWidth="1"/>
    <col min="5" max="5" width="16.26953125" style="62" bestFit="1" customWidth="1"/>
    <col min="6" max="7" width="8.81640625" style="4" customWidth="1"/>
    <col min="8" max="8" width="5.1796875" style="4" customWidth="1"/>
    <col min="9" max="9" width="9.1796875" style="4"/>
    <col min="10" max="10" width="9.1796875" style="4" customWidth="1"/>
    <col min="11" max="11" width="7.453125" style="4" customWidth="1"/>
    <col min="12" max="12" width="10.1796875" style="4" customWidth="1"/>
    <col min="13" max="13" width="6" style="4" customWidth="1"/>
    <col min="14" max="14" width="11.7265625" style="4" customWidth="1"/>
    <col min="15" max="15" width="5.81640625" style="4" customWidth="1"/>
    <col min="16" max="31" width="15.7265625" style="4" customWidth="1"/>
    <col min="32" max="32" width="15.7265625" style="4" hidden="1" customWidth="1"/>
    <col min="33" max="45" width="15.7265625" style="4" customWidth="1"/>
    <col min="46" max="46" width="24.1796875" style="4" customWidth="1"/>
    <col min="47" max="47" width="8.7265625" style="4" bestFit="1" customWidth="1"/>
    <col min="48" max="16384" width="9.1796875" style="4"/>
  </cols>
  <sheetData>
    <row r="1" spans="1:40" ht="10.5">
      <c r="A1" s="3" t="s">
        <v>301</v>
      </c>
      <c r="AB1" s="132"/>
      <c r="AC1" s="132"/>
    </row>
    <row r="2" spans="1:40" ht="10.5">
      <c r="A2" s="3" t="s">
        <v>308</v>
      </c>
      <c r="AB2" s="132"/>
      <c r="AC2" s="132"/>
    </row>
    <row r="3" spans="1:40" ht="10.5">
      <c r="A3" s="3"/>
      <c r="X3" s="5"/>
      <c r="AB3" s="132"/>
      <c r="AC3" s="132"/>
    </row>
    <row r="4" spans="1:40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</row>
    <row r="5" spans="1:40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36" t="s">
        <v>69</v>
      </c>
      <c r="AC5" s="36" t="s">
        <v>70</v>
      </c>
      <c r="AD5" s="28" t="s">
        <v>12</v>
      </c>
      <c r="AE5" s="77" t="s">
        <v>69</v>
      </c>
      <c r="AF5" s="29" t="s">
        <v>71</v>
      </c>
      <c r="AG5" s="28" t="s">
        <v>72</v>
      </c>
      <c r="AH5" s="191" t="s">
        <v>13</v>
      </c>
      <c r="AI5" s="28" t="s">
        <v>69</v>
      </c>
      <c r="AJ5" s="77" t="s">
        <v>49</v>
      </c>
      <c r="AK5" s="29" t="s">
        <v>73</v>
      </c>
      <c r="AL5" s="28" t="s">
        <v>211</v>
      </c>
    </row>
    <row r="6" spans="1:40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306</v>
      </c>
      <c r="AB6" s="30" t="s">
        <v>303</v>
      </c>
      <c r="AC6" s="30" t="s">
        <v>50</v>
      </c>
      <c r="AD6" s="30" t="s">
        <v>19</v>
      </c>
      <c r="AE6" s="78" t="s">
        <v>78</v>
      </c>
      <c r="AF6" s="31" t="s">
        <v>79</v>
      </c>
      <c r="AG6" s="30" t="s">
        <v>80</v>
      </c>
      <c r="AH6" s="192"/>
      <c r="AI6" s="30" t="s">
        <v>81</v>
      </c>
      <c r="AJ6" s="78" t="s">
        <v>82</v>
      </c>
      <c r="AK6" s="31" t="s">
        <v>305</v>
      </c>
      <c r="AL6" s="30" t="s">
        <v>304</v>
      </c>
    </row>
    <row r="7" spans="1:40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44"/>
      <c r="AC7" s="44"/>
      <c r="AD7" s="44"/>
      <c r="AE7" s="79"/>
      <c r="AF7" s="44"/>
      <c r="AG7" s="44"/>
      <c r="AH7" s="44"/>
      <c r="AI7" s="44"/>
      <c r="AJ7" s="79"/>
      <c r="AK7" s="47"/>
      <c r="AL7" s="47"/>
    </row>
    <row r="8" spans="1:40" ht="10.5">
      <c r="A8" s="24">
        <v>1</v>
      </c>
      <c r="B8" s="16" t="s">
        <v>244</v>
      </c>
      <c r="C8" s="107" t="s">
        <v>294</v>
      </c>
      <c r="D8" s="105" t="s">
        <v>225</v>
      </c>
      <c r="E8" s="26" t="s">
        <v>293</v>
      </c>
      <c r="F8" s="23">
        <v>44927</v>
      </c>
      <c r="G8" s="23">
        <v>45291</v>
      </c>
      <c r="H8" s="22" t="s">
        <v>21</v>
      </c>
      <c r="I8" s="22" t="s">
        <v>39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8800000</v>
      </c>
      <c r="Q8" s="19">
        <v>0</v>
      </c>
      <c r="R8" s="2">
        <v>0</v>
      </c>
      <c r="S8" s="2">
        <v>10221000</v>
      </c>
      <c r="T8" s="2">
        <v>367740</v>
      </c>
      <c r="U8" s="2">
        <v>0</v>
      </c>
      <c r="V8" s="2">
        <v>8800000</v>
      </c>
      <c r="W8" s="2">
        <v>0</v>
      </c>
      <c r="X8" s="2">
        <v>162000</v>
      </c>
      <c r="Y8" s="2">
        <f>SUM(P8:U8)</f>
        <v>19388740</v>
      </c>
      <c r="Z8" s="2">
        <f>SUM(V8:W8)</f>
        <v>8800000</v>
      </c>
      <c r="AA8" s="2">
        <f>Y8+Z8</f>
        <v>28188740</v>
      </c>
      <c r="AB8" s="156">
        <f>'소득세 산정양식'!AA8+'02'!AA8+'03'!AA8+'04'!AA8+'05'!AA8+'06'!AA8+'07'!AA8+'08'!AA8+'09'!AA8+'10'!AA8+'11'!AA8+'12'!AA8</f>
        <v>251594140</v>
      </c>
      <c r="AC8" s="156">
        <f>IF(AB8*0.05&gt;(500000*L8),(500000*L8),AB8*0.05)</f>
        <v>6000000</v>
      </c>
      <c r="AD8" s="156">
        <f>'소득세 산정양식'!X8+'02'!X8+'03'!X8+'04'!X8+'05'!X8+'06'!X8+'07'!X8+'08'!X8+'09'!X8+'10'!X8+'11'!X8+'12'!X8</f>
        <v>2182000</v>
      </c>
      <c r="AE8" s="82">
        <f>AB8-AC8-AD8</f>
        <v>243412140</v>
      </c>
      <c r="AF8" s="155">
        <v>0</v>
      </c>
      <c r="AG8" s="156">
        <f>(AE8+AF8)*M8</f>
        <v>243412140</v>
      </c>
      <c r="AH8" s="2">
        <f>IF(OR(H8="p",I8="TK",I8="T/K",I8="TK/0"),54000000,IF(OR(I8="TK/1",I8="K/0"),58500000,IF(OR(I8="TK/2",I8="K/1"),63000000,IF(OR(I8="TK/3",I8="tk/4",I8="tk/5",I8="tk/6",I8="tk/7",I8="tk/8",I8="tk/9",I8="k/2"),67500000,72000000))))</f>
        <v>54000000</v>
      </c>
      <c r="AI8" s="156">
        <f>FLOOR(IF(AG8-AH8&lt;=0,0,AG8-AH8),1000)</f>
        <v>189412000</v>
      </c>
      <c r="AJ8" s="130">
        <f>IF(E8="000000000000000",(IF(AI8&lt;=0,0,IF(AI8&lt;=60000000,AI8*5%,IF(AI8&lt;=250000000,((AI8-60000000)*15%)+(60000000*5%),IF(AI8&lt;=500000000,((AI8-250000000)*25%)+(190000000*15%)+(60000000*5%),((AI8-500000000)*30%)+(250000000*25%)+(190000000*15%)+(60000000*5%)))))/M8)*1.2,(IF(AI8&lt;=0,0,IF(AI8&lt;=60000000,AI8*5%,IF(AI8&lt;=250000000,((AI8-60000000)*15%)+(60000000*5%),IF(AI8&lt;=500000000,((AI8-250000000)*25%)+(190000000*15%)+(60000000*5%),((AI8-500000000)*30%)+(250000000*25%)+(190000000*15%)+(60000000*5%)))))/M8))</f>
        <v>22411800</v>
      </c>
      <c r="AK8" s="155">
        <f>'소득세 산정양식'!AF8+'02'!AF8+'03'!AF8+'04'!AF8+'05'!AF8+'06'!AF8+'07'!AF8+'08'!AF8+'09'!AF8+'10'!AF8+'11'!AF8</f>
        <v>18999980</v>
      </c>
      <c r="AL8" s="157">
        <f>AJ8-AK8</f>
        <v>3411820</v>
      </c>
      <c r="AM8" s="163"/>
      <c r="AN8" s="163"/>
    </row>
    <row r="9" spans="1:40" ht="10.5">
      <c r="A9" s="24">
        <f>+A8+1</f>
        <v>2</v>
      </c>
      <c r="B9" s="16" t="s">
        <v>244</v>
      </c>
      <c r="C9" s="107" t="s">
        <v>295</v>
      </c>
      <c r="D9" s="105" t="s">
        <v>226</v>
      </c>
      <c r="E9" s="26" t="s">
        <v>84</v>
      </c>
      <c r="F9" s="23">
        <v>44927</v>
      </c>
      <c r="G9" s="23">
        <v>45291</v>
      </c>
      <c r="H9" s="22" t="s">
        <v>20</v>
      </c>
      <c r="I9" s="22" t="s">
        <v>39</v>
      </c>
      <c r="J9" s="106" t="s">
        <v>22</v>
      </c>
      <c r="K9" s="1" t="s">
        <v>35</v>
      </c>
      <c r="L9" s="20">
        <f t="shared" ref="L9:L37" si="1">13-MONTH(F9)</f>
        <v>12</v>
      </c>
      <c r="M9" s="20">
        <f t="shared" ref="M9:M37" si="2">IF(J9="Y",12/L9,1)</f>
        <v>1</v>
      </c>
      <c r="N9" s="21" t="str">
        <f t="shared" ref="N9:N37" si="3">IF(E9="000000000000000","N","Y")</f>
        <v>N</v>
      </c>
      <c r="O9" s="1">
        <f t="shared" ref="O9:O37" si="4">IF(P9&gt;0,1,0)</f>
        <v>1</v>
      </c>
      <c r="P9" s="2">
        <v>2500000</v>
      </c>
      <c r="Q9" s="19">
        <v>0</v>
      </c>
      <c r="R9" s="2">
        <v>4380000</v>
      </c>
      <c r="S9" s="2">
        <v>0</v>
      </c>
      <c r="T9" s="2">
        <v>222559</v>
      </c>
      <c r="U9" s="2">
        <v>0</v>
      </c>
      <c r="V9" s="2">
        <v>2500000</v>
      </c>
      <c r="W9" s="2">
        <v>0</v>
      </c>
      <c r="X9" s="2">
        <v>98100</v>
      </c>
      <c r="Y9" s="2">
        <f t="shared" ref="Y9:Y37" si="5">SUM(P9:U9)</f>
        <v>7102559</v>
      </c>
      <c r="Z9" s="2">
        <f t="shared" ref="Z9:Z37" si="6">SUM(V9:W9)</f>
        <v>2500000</v>
      </c>
      <c r="AA9" s="2">
        <f>Y9+Z9</f>
        <v>9602559</v>
      </c>
      <c r="AB9" s="156">
        <f>'소득세 산정양식'!AA9+'02'!AA9+'03'!AA9+'04'!AA9+'05'!AA9+'06'!AA9+'07'!AA9+'08'!AA9+'09'!AA9+'10'!AA9+'11'!AA9+'12'!AA9</f>
        <v>132923816</v>
      </c>
      <c r="AC9" s="156">
        <f t="shared" ref="AC9:AC37" si="7">IF(AB9*0.05&gt;(500000*L9),(500000*L9),AB9*0.05)</f>
        <v>6000000</v>
      </c>
      <c r="AD9" s="156">
        <f>'소득세 산정양식'!X9+'02'!X9+'03'!X9+'04'!X9+'05'!X9+'06'!X9+'07'!X9+'08'!X9+'09'!X9+'10'!X9+'11'!X9+'12'!X9</f>
        <v>1279100</v>
      </c>
      <c r="AE9" s="82">
        <f t="shared" ref="AE9:AE37" si="8">AB9-AC9-AD9</f>
        <v>125644716</v>
      </c>
      <c r="AF9" s="155">
        <v>0</v>
      </c>
      <c r="AG9" s="156">
        <f t="shared" ref="AG9:AG37" si="9">(AE9+AF9)*M9</f>
        <v>125644716</v>
      </c>
      <c r="AH9" s="2">
        <f t="shared" ref="AH9:AH37" si="10">IF(OR(H9="p",I9="TK",I9="T/K",I9="TK/0"),54000000,IF(OR(I9="TK/1",I9="K/0"),58500000,IF(OR(I9="TK/2",I9="K/1"),63000000,IF(OR(I9="TK/3",I9="tk/4",I9="tk/5",I9="tk/6",I9="tk/7",I9="tk/8",I9="tk/9",I9="k/2"),67500000,72000000))))</f>
        <v>54000000</v>
      </c>
      <c r="AI9" s="156">
        <f t="shared" ref="AI9:AI37" si="11">FLOOR(IF(AG9-AH9&lt;=0,0,AG9-AH9),1000)</f>
        <v>71644000</v>
      </c>
      <c r="AJ9" s="130">
        <f t="shared" ref="AJ9:AJ37" si="12">IF(E9="000000000000000",(IF(AI9&lt;=0,0,IF(AI9&lt;=60000000,AI9*5%,IF(AI9&lt;=250000000,((AI9-60000000)*15%)+(60000000*5%),IF(AI9&lt;=500000000,((AI9-250000000)*25%)+(190000000*15%)+(60000000*5%),((AI9-500000000)*30%)+(250000000*25%)+(190000000*15%)+(60000000*5%)))))/M9)*1.2,(IF(AI9&lt;=0,0,IF(AI9&lt;=60000000,AI9*5%,IF(AI9&lt;=250000000,((AI9-60000000)*15%)+(60000000*5%),IF(AI9&lt;=500000000,((AI9-250000000)*25%)+(190000000*15%)+(60000000*5%),((AI9-500000000)*30%)+(250000000*25%)+(190000000*15%)+(60000000*5%)))))/M9))</f>
        <v>5695920</v>
      </c>
      <c r="AK9" s="155">
        <f>'소득세 산정양식'!AF9+'02'!AF9+'03'!AF9+'04'!AF9+'05'!AF9+'06'!AF9+'07'!AF9+'08'!AF9+'09'!AF9+'10'!AF9+'11'!AF9</f>
        <v>9232093</v>
      </c>
      <c r="AL9" s="157">
        <f t="shared" ref="AL9:AL37" si="13">AJ9-AK9</f>
        <v>-3536173</v>
      </c>
      <c r="AM9" s="163"/>
      <c r="AN9" s="163"/>
    </row>
    <row r="10" spans="1:40" ht="10.5">
      <c r="A10" s="24">
        <f t="shared" ref="A10:A26" si="14">+A9+1</f>
        <v>3</v>
      </c>
      <c r="B10" s="16" t="s">
        <v>244</v>
      </c>
      <c r="C10" s="107" t="s">
        <v>296</v>
      </c>
      <c r="D10" s="105" t="s">
        <v>225</v>
      </c>
      <c r="E10" s="26" t="s">
        <v>293</v>
      </c>
      <c r="F10" s="23">
        <v>44927</v>
      </c>
      <c r="G10" s="23">
        <v>45291</v>
      </c>
      <c r="H10" s="22" t="s">
        <v>20</v>
      </c>
      <c r="I10" s="22" t="s">
        <v>23</v>
      </c>
      <c r="J10" s="106" t="s">
        <v>22</v>
      </c>
      <c r="K10" s="1" t="s">
        <v>35</v>
      </c>
      <c r="L10" s="20">
        <f t="shared" si="1"/>
        <v>12</v>
      </c>
      <c r="M10" s="20">
        <f t="shared" si="2"/>
        <v>1</v>
      </c>
      <c r="N10" s="21" t="str">
        <f t="shared" si="3"/>
        <v>Y</v>
      </c>
      <c r="O10" s="1">
        <f t="shared" si="4"/>
        <v>1</v>
      </c>
      <c r="P10" s="2">
        <v>9400000</v>
      </c>
      <c r="Q10" s="19">
        <v>0</v>
      </c>
      <c r="R10" s="2">
        <v>0</v>
      </c>
      <c r="S10" s="2">
        <v>13258000</v>
      </c>
      <c r="T10" s="2">
        <v>408600</v>
      </c>
      <c r="U10" s="2">
        <v>0</v>
      </c>
      <c r="V10" s="2">
        <v>9400000</v>
      </c>
      <c r="W10" s="2">
        <v>0</v>
      </c>
      <c r="X10" s="2">
        <v>180000</v>
      </c>
      <c r="Y10" s="2">
        <f t="shared" si="5"/>
        <v>23066600</v>
      </c>
      <c r="Z10" s="2">
        <f t="shared" si="6"/>
        <v>9400000</v>
      </c>
      <c r="AA10" s="2">
        <f t="shared" ref="AA10:AA36" si="15">Y10+Z10</f>
        <v>32466600</v>
      </c>
      <c r="AB10" s="156">
        <f>'소득세 산정양식'!AA10+'02'!AA10+'03'!AA10+'04'!AA10+'05'!AA10+'06'!AA10+'07'!AA10+'08'!AA10+'09'!AA10+'10'!AA10+'11'!AA10+'12'!AA10</f>
        <v>278319088</v>
      </c>
      <c r="AC10" s="156">
        <f t="shared" si="7"/>
        <v>6000000</v>
      </c>
      <c r="AD10" s="156">
        <f>'소득세 산정양식'!X10+'02'!X10+'03'!X10+'04'!X10+'05'!X10+'06'!X10+'07'!X10+'08'!X10+'09'!X10+'10'!X10+'11'!X10+'12'!X10</f>
        <v>2145600</v>
      </c>
      <c r="AE10" s="82">
        <f t="shared" si="8"/>
        <v>270173488</v>
      </c>
      <c r="AF10" s="155">
        <v>0</v>
      </c>
      <c r="AG10" s="156">
        <f t="shared" si="9"/>
        <v>270173488</v>
      </c>
      <c r="AH10" s="2">
        <f t="shared" si="10"/>
        <v>67500000</v>
      </c>
      <c r="AI10" s="156">
        <f t="shared" si="11"/>
        <v>202673000</v>
      </c>
      <c r="AJ10" s="130">
        <f t="shared" si="12"/>
        <v>24400950</v>
      </c>
      <c r="AK10" s="155">
        <f>'소득세 산정양식'!AF10+'02'!AF10+'03'!AF10+'04'!AF10+'05'!AF10+'06'!AF10+'07'!AF10+'08'!AF10+'09'!AF10+'10'!AF10+'11'!AF10</f>
        <v>22933536</v>
      </c>
      <c r="AL10" s="157">
        <f t="shared" si="13"/>
        <v>1467414</v>
      </c>
      <c r="AM10" s="163"/>
      <c r="AN10" s="163"/>
    </row>
    <row r="11" spans="1:40" ht="10.5">
      <c r="A11" s="24">
        <f t="shared" si="14"/>
        <v>4</v>
      </c>
      <c r="B11" s="16" t="s">
        <v>244</v>
      </c>
      <c r="C11" s="107" t="s">
        <v>216</v>
      </c>
      <c r="D11" s="105" t="s">
        <v>227</v>
      </c>
      <c r="E11" s="26" t="s">
        <v>293</v>
      </c>
      <c r="F11" s="23">
        <v>44927</v>
      </c>
      <c r="G11" s="23">
        <v>45291</v>
      </c>
      <c r="H11" s="22" t="s">
        <v>21</v>
      </c>
      <c r="I11" s="22" t="s">
        <v>39</v>
      </c>
      <c r="J11" s="106" t="s">
        <v>22</v>
      </c>
      <c r="K11" s="1" t="s">
        <v>35</v>
      </c>
      <c r="L11" s="20">
        <f t="shared" si="1"/>
        <v>12</v>
      </c>
      <c r="M11" s="20">
        <f t="shared" si="2"/>
        <v>1</v>
      </c>
      <c r="N11" s="21" t="str">
        <f t="shared" si="3"/>
        <v>Y</v>
      </c>
      <c r="O11" s="1">
        <f t="shared" si="4"/>
        <v>1</v>
      </c>
      <c r="P11" s="2">
        <v>6100000</v>
      </c>
      <c r="Q11" s="19">
        <v>0</v>
      </c>
      <c r="R11" s="2">
        <v>797500</v>
      </c>
      <c r="S11" s="2">
        <v>0</v>
      </c>
      <c r="T11" s="2">
        <v>256510</v>
      </c>
      <c r="U11" s="2">
        <v>0</v>
      </c>
      <c r="V11" s="2">
        <v>6100000</v>
      </c>
      <c r="W11" s="2">
        <v>0</v>
      </c>
      <c r="X11" s="2">
        <v>113000</v>
      </c>
      <c r="Y11" s="2">
        <f t="shared" si="5"/>
        <v>7154010</v>
      </c>
      <c r="Z11" s="2">
        <f t="shared" si="6"/>
        <v>6100000</v>
      </c>
      <c r="AA11" s="2">
        <f t="shared" si="15"/>
        <v>13254010</v>
      </c>
      <c r="AB11" s="156">
        <f>'소득세 산정양식'!AA11+'02'!AA11+'03'!AA11+'04'!AA11+'05'!AA11+'06'!AA11+'07'!AA11+'08'!AA11+'09'!AA11+'10'!AA11+'11'!AA11+'12'!AA11</f>
        <v>93940598</v>
      </c>
      <c r="AC11" s="156">
        <f t="shared" si="7"/>
        <v>4697029.9000000004</v>
      </c>
      <c r="AD11" s="156">
        <f>'소득세 산정양식'!X11+'02'!X11+'03'!X11+'04'!X11+'05'!X11+'06'!X11+'07'!X11+'08'!X11+'09'!X11+'10'!X11+'11'!X11+'12'!X11</f>
        <v>1408600</v>
      </c>
      <c r="AE11" s="82">
        <f t="shared" si="8"/>
        <v>87834968.099999994</v>
      </c>
      <c r="AF11" s="155">
        <v>0</v>
      </c>
      <c r="AG11" s="156">
        <f t="shared" si="9"/>
        <v>87834968.099999994</v>
      </c>
      <c r="AH11" s="2">
        <f t="shared" si="10"/>
        <v>54000000</v>
      </c>
      <c r="AI11" s="156">
        <f t="shared" si="11"/>
        <v>33834000</v>
      </c>
      <c r="AJ11" s="130">
        <f t="shared" si="12"/>
        <v>1691700</v>
      </c>
      <c r="AK11" s="155">
        <f>'소득세 산정양식'!AF11+'02'!AF11+'03'!AF11+'04'!AF11+'05'!AF11+'06'!AF11+'07'!AF11+'08'!AF11+'09'!AF11+'10'!AF11+'11'!AF11</f>
        <v>1467526</v>
      </c>
      <c r="AL11" s="157">
        <f t="shared" si="13"/>
        <v>224174</v>
      </c>
      <c r="AM11" s="163"/>
      <c r="AN11" s="163"/>
    </row>
    <row r="12" spans="1:40" ht="10.5">
      <c r="A12" s="24">
        <f t="shared" si="14"/>
        <v>5</v>
      </c>
      <c r="B12" s="16" t="s">
        <v>244</v>
      </c>
      <c r="C12" s="107" t="s">
        <v>297</v>
      </c>
      <c r="D12" s="105" t="s">
        <v>225</v>
      </c>
      <c r="E12" s="26" t="s">
        <v>293</v>
      </c>
      <c r="F12" s="23">
        <v>44927</v>
      </c>
      <c r="G12" s="23">
        <v>45291</v>
      </c>
      <c r="H12" s="22" t="s">
        <v>20</v>
      </c>
      <c r="I12" s="22" t="s">
        <v>33</v>
      </c>
      <c r="J12" s="106" t="s">
        <v>22</v>
      </c>
      <c r="K12" s="1" t="s">
        <v>35</v>
      </c>
      <c r="L12" s="20">
        <f t="shared" si="1"/>
        <v>12</v>
      </c>
      <c r="M12" s="20">
        <f t="shared" si="2"/>
        <v>1</v>
      </c>
      <c r="N12" s="21" t="str">
        <f t="shared" si="3"/>
        <v>Y</v>
      </c>
      <c r="O12" s="1">
        <f t="shared" si="4"/>
        <v>1</v>
      </c>
      <c r="P12" s="2">
        <v>11600000</v>
      </c>
      <c r="Q12" s="19">
        <v>0</v>
      </c>
      <c r="R12" s="2">
        <v>465000</v>
      </c>
      <c r="S12" s="2">
        <v>8674000</v>
      </c>
      <c r="T12" s="2">
        <v>449460</v>
      </c>
      <c r="U12" s="2">
        <v>0</v>
      </c>
      <c r="V12" s="2">
        <v>11600000</v>
      </c>
      <c r="W12" s="2">
        <v>0</v>
      </c>
      <c r="X12" s="2">
        <v>198000</v>
      </c>
      <c r="Y12" s="2">
        <f t="shared" si="5"/>
        <v>21188460</v>
      </c>
      <c r="Z12" s="2">
        <f t="shared" si="6"/>
        <v>11600000</v>
      </c>
      <c r="AA12" s="2">
        <f t="shared" si="15"/>
        <v>32788460</v>
      </c>
      <c r="AB12" s="156" t="e">
        <f>'소득세 산정양식'!#REF!+'02'!AA12+'03'!AA12+'04'!AA12+'05'!AA12+'06'!AA12+'07'!AA12+'08'!AA12+'09'!AA12+'10'!AA12+'11'!AA12+'12'!AA12</f>
        <v>#REF!</v>
      </c>
      <c r="AC12" s="156" t="e">
        <f t="shared" si="7"/>
        <v>#REF!</v>
      </c>
      <c r="AD12" s="156" t="e">
        <f>'소득세 산정양식'!#REF!+'02'!X12+'03'!X12+'04'!X12+'05'!X12+'06'!X12+'07'!X12+'08'!X12+'09'!X12+'10'!X12+'11'!X12+'12'!X12</f>
        <v>#REF!</v>
      </c>
      <c r="AE12" s="82" t="e">
        <f t="shared" si="8"/>
        <v>#REF!</v>
      </c>
      <c r="AF12" s="155">
        <v>0</v>
      </c>
      <c r="AG12" s="156" t="e">
        <f t="shared" si="9"/>
        <v>#REF!</v>
      </c>
      <c r="AH12" s="2">
        <f t="shared" si="10"/>
        <v>58500000</v>
      </c>
      <c r="AI12" s="156" t="e">
        <f t="shared" si="11"/>
        <v>#REF!</v>
      </c>
      <c r="AJ12" s="130" t="e">
        <f t="shared" si="12"/>
        <v>#REF!</v>
      </c>
      <c r="AK12" s="155" t="e">
        <f>'소득세 산정양식'!#REF!+'02'!AF12+'03'!AF12+'04'!AF12+'05'!AF12+'06'!AF12+'07'!AF12+'08'!AF12+'09'!AF12+'10'!AF12+'11'!AF12</f>
        <v>#REF!</v>
      </c>
      <c r="AL12" s="157" t="e">
        <f t="shared" si="13"/>
        <v>#REF!</v>
      </c>
      <c r="AM12" s="163"/>
      <c r="AN12" s="163"/>
    </row>
    <row r="13" spans="1:40" ht="10.5">
      <c r="A13" s="24">
        <f t="shared" si="14"/>
        <v>6</v>
      </c>
      <c r="B13" s="16" t="s">
        <v>244</v>
      </c>
      <c r="C13" s="107" t="s">
        <v>298</v>
      </c>
      <c r="D13" s="105" t="s">
        <v>230</v>
      </c>
      <c r="E13" s="26" t="s">
        <v>293</v>
      </c>
      <c r="F13" s="23">
        <v>44927</v>
      </c>
      <c r="G13" s="23">
        <v>45291</v>
      </c>
      <c r="H13" s="22" t="s">
        <v>20</v>
      </c>
      <c r="I13" s="22" t="s">
        <v>23</v>
      </c>
      <c r="J13" s="106" t="s">
        <v>22</v>
      </c>
      <c r="K13" s="1" t="s">
        <v>35</v>
      </c>
      <c r="L13" s="20">
        <f t="shared" si="1"/>
        <v>12</v>
      </c>
      <c r="M13" s="20">
        <f t="shared" si="2"/>
        <v>1</v>
      </c>
      <c r="N13" s="21" t="str">
        <f t="shared" si="3"/>
        <v>Y</v>
      </c>
      <c r="O13" s="1">
        <f t="shared" si="4"/>
        <v>1</v>
      </c>
      <c r="P13" s="2">
        <v>4900000</v>
      </c>
      <c r="Q13" s="19">
        <v>0</v>
      </c>
      <c r="R13" s="2">
        <v>1293500</v>
      </c>
      <c r="S13" s="2">
        <v>52000</v>
      </c>
      <c r="T13" s="2">
        <v>222559</v>
      </c>
      <c r="U13" s="2">
        <v>0</v>
      </c>
      <c r="V13" s="2">
        <v>4900000</v>
      </c>
      <c r="W13" s="2">
        <v>0</v>
      </c>
      <c r="X13" s="2">
        <v>98100</v>
      </c>
      <c r="Y13" s="2">
        <f t="shared" si="5"/>
        <v>6468059</v>
      </c>
      <c r="Z13" s="2">
        <f t="shared" si="6"/>
        <v>4900000</v>
      </c>
      <c r="AA13" s="2">
        <f t="shared" si="15"/>
        <v>11368059</v>
      </c>
      <c r="AB13" s="156" t="e">
        <f>'소득세 산정양식'!#REF!+'02'!AA13+'03'!AA13+'04'!AA13+'05'!AA13+'06'!AA13+'07'!AA13+'08'!AA13+'09'!AA13+'10'!AA13+'11'!AA13+'12'!AA13</f>
        <v>#REF!</v>
      </c>
      <c r="AC13" s="156" t="e">
        <f t="shared" si="7"/>
        <v>#REF!</v>
      </c>
      <c r="AD13" s="156" t="e">
        <f>'소득세 산정양식'!#REF!+'02'!X13+'03'!X13+'04'!X13+'05'!X13+'06'!X13+'07'!X13+'08'!X13+'09'!X13+'10'!X13+'11'!X13+'12'!X13</f>
        <v>#REF!</v>
      </c>
      <c r="AE13" s="82" t="e">
        <f t="shared" si="8"/>
        <v>#REF!</v>
      </c>
      <c r="AF13" s="155">
        <v>0</v>
      </c>
      <c r="AG13" s="156" t="e">
        <f t="shared" si="9"/>
        <v>#REF!</v>
      </c>
      <c r="AH13" s="2">
        <f t="shared" si="10"/>
        <v>67500000</v>
      </c>
      <c r="AI13" s="156" t="e">
        <f t="shared" si="11"/>
        <v>#REF!</v>
      </c>
      <c r="AJ13" s="130" t="e">
        <f t="shared" si="12"/>
        <v>#REF!</v>
      </c>
      <c r="AK13" s="155" t="e">
        <f>'소득세 산정양식'!#REF!+'02'!AF13+'03'!AF13+'04'!AF13+'05'!AF13+'06'!AF13+'07'!AF13+'08'!AF13+'09'!AF13+'10'!AF13+'11'!AF13</f>
        <v>#REF!</v>
      </c>
      <c r="AL13" s="157" t="e">
        <f t="shared" si="13"/>
        <v>#REF!</v>
      </c>
      <c r="AM13" s="163"/>
      <c r="AN13" s="163"/>
    </row>
    <row r="14" spans="1:40" ht="10.5">
      <c r="A14" s="24">
        <f t="shared" si="14"/>
        <v>7</v>
      </c>
      <c r="B14" s="16" t="s">
        <v>244</v>
      </c>
      <c r="C14" s="107" t="s">
        <v>299</v>
      </c>
      <c r="D14" s="105" t="s">
        <v>227</v>
      </c>
      <c r="E14" s="26" t="s">
        <v>293</v>
      </c>
      <c r="F14" s="23">
        <v>44927</v>
      </c>
      <c r="G14" s="23">
        <v>45291</v>
      </c>
      <c r="H14" s="22" t="s">
        <v>21</v>
      </c>
      <c r="I14" s="22" t="s">
        <v>39</v>
      </c>
      <c r="J14" s="106" t="s">
        <v>22</v>
      </c>
      <c r="K14" s="1" t="s">
        <v>35</v>
      </c>
      <c r="L14" s="20">
        <f t="shared" si="1"/>
        <v>12</v>
      </c>
      <c r="M14" s="20">
        <f t="shared" si="2"/>
        <v>1</v>
      </c>
      <c r="N14" s="21" t="str">
        <f t="shared" si="3"/>
        <v>Y</v>
      </c>
      <c r="O14" s="1">
        <f t="shared" si="4"/>
        <v>1</v>
      </c>
      <c r="P14" s="2">
        <v>6100000</v>
      </c>
      <c r="Q14" s="19">
        <v>0</v>
      </c>
      <c r="R14" s="2">
        <v>617500</v>
      </c>
      <c r="S14" s="2">
        <v>0</v>
      </c>
      <c r="T14" s="2">
        <v>236080</v>
      </c>
      <c r="U14" s="2">
        <v>0</v>
      </c>
      <c r="V14" s="2">
        <v>6100000</v>
      </c>
      <c r="W14" s="2">
        <v>0</v>
      </c>
      <c r="X14" s="2">
        <v>104000</v>
      </c>
      <c r="Y14" s="2">
        <f t="shared" si="5"/>
        <v>6953580</v>
      </c>
      <c r="Z14" s="2">
        <f t="shared" si="6"/>
        <v>6100000</v>
      </c>
      <c r="AA14" s="2">
        <f t="shared" si="15"/>
        <v>13053580</v>
      </c>
      <c r="AB14" s="156" t="e">
        <f>'소득세 산정양식'!#REF!+'02'!AA14+'03'!AA14+'04'!AA14+'05'!AA14+'06'!AA14+'07'!AA14+'08'!AA14+'09'!AA14+'10'!AA14+'11'!AA14+'12'!AA14</f>
        <v>#REF!</v>
      </c>
      <c r="AC14" s="156" t="e">
        <f t="shared" si="7"/>
        <v>#REF!</v>
      </c>
      <c r="AD14" s="156" t="e">
        <f>'소득세 산정양식'!#REF!+'02'!X14+'03'!X14+'04'!X14+'05'!X14+'06'!X14+'07'!X14+'08'!X14+'09'!X14+'10'!X14+'11'!X14+'12'!X14</f>
        <v>#REF!</v>
      </c>
      <c r="AE14" s="82" t="e">
        <f t="shared" si="8"/>
        <v>#REF!</v>
      </c>
      <c r="AF14" s="155">
        <v>0</v>
      </c>
      <c r="AG14" s="156" t="e">
        <f t="shared" si="9"/>
        <v>#REF!</v>
      </c>
      <c r="AH14" s="2">
        <f t="shared" si="10"/>
        <v>54000000</v>
      </c>
      <c r="AI14" s="156" t="e">
        <f t="shared" si="11"/>
        <v>#REF!</v>
      </c>
      <c r="AJ14" s="130" t="e">
        <f t="shared" si="12"/>
        <v>#REF!</v>
      </c>
      <c r="AK14" s="155" t="e">
        <f>'소득세 산정양식'!#REF!+'02'!AF14+'03'!AF14+'04'!AF14+'05'!AF14+'06'!AF14+'07'!AF14+'08'!AF14+'09'!AF14+'10'!AF14+'11'!AF14</f>
        <v>#REF!</v>
      </c>
      <c r="AL14" s="157" t="e">
        <f t="shared" si="13"/>
        <v>#REF!</v>
      </c>
      <c r="AM14" s="163"/>
      <c r="AN14" s="163"/>
    </row>
    <row r="15" spans="1:40" ht="10.5">
      <c r="A15" s="24">
        <f t="shared" si="14"/>
        <v>8</v>
      </c>
      <c r="B15" s="16" t="s">
        <v>244</v>
      </c>
      <c r="C15" s="107" t="s">
        <v>300</v>
      </c>
      <c r="D15" s="105" t="s">
        <v>230</v>
      </c>
      <c r="E15" s="26" t="s">
        <v>293</v>
      </c>
      <c r="F15" s="23">
        <v>44927</v>
      </c>
      <c r="G15" s="23">
        <v>45291</v>
      </c>
      <c r="H15" s="22" t="s">
        <v>20</v>
      </c>
      <c r="I15" s="22" t="s">
        <v>23</v>
      </c>
      <c r="J15" s="106" t="s">
        <v>22</v>
      </c>
      <c r="K15" s="1" t="s">
        <v>35</v>
      </c>
      <c r="L15" s="20">
        <f t="shared" si="1"/>
        <v>12</v>
      </c>
      <c r="M15" s="20">
        <f t="shared" si="2"/>
        <v>1</v>
      </c>
      <c r="N15" s="21" t="str">
        <f t="shared" si="3"/>
        <v>Y</v>
      </c>
      <c r="O15" s="1">
        <f t="shared" si="4"/>
        <v>1</v>
      </c>
      <c r="P15" s="2">
        <v>5700000</v>
      </c>
      <c r="Q15" s="19">
        <v>0</v>
      </c>
      <c r="R15" s="2">
        <v>1225000</v>
      </c>
      <c r="S15" s="2">
        <v>103000</v>
      </c>
      <c r="T15" s="2">
        <v>240620</v>
      </c>
      <c r="U15" s="2">
        <v>0</v>
      </c>
      <c r="V15" s="2">
        <v>5700000</v>
      </c>
      <c r="W15" s="2">
        <v>0</v>
      </c>
      <c r="X15" s="2">
        <v>106000</v>
      </c>
      <c r="Y15" s="2">
        <f t="shared" si="5"/>
        <v>7268620</v>
      </c>
      <c r="Z15" s="2">
        <f t="shared" si="6"/>
        <v>5700000</v>
      </c>
      <c r="AA15" s="2">
        <f t="shared" si="15"/>
        <v>12968620</v>
      </c>
      <c r="AB15" s="156" t="e">
        <f>'소득세 산정양식'!#REF!+'02'!AA15+'03'!AA15+'04'!AA15+'05'!AA15+'06'!AA15+'07'!AA15+'08'!AA15+'09'!AA15+'10'!AA15+'11'!AA15+'12'!AA15</f>
        <v>#REF!</v>
      </c>
      <c r="AC15" s="156" t="e">
        <f t="shared" si="7"/>
        <v>#REF!</v>
      </c>
      <c r="AD15" s="156" t="e">
        <f>'소득세 산정양식'!#REF!+'02'!X15+'03'!X15+'04'!X15+'05'!X15+'06'!X15+'07'!X15+'08'!X15+'09'!X15+'10'!X15+'11'!X15+'12'!X15</f>
        <v>#REF!</v>
      </c>
      <c r="AE15" s="82" t="e">
        <f t="shared" si="8"/>
        <v>#REF!</v>
      </c>
      <c r="AF15" s="155">
        <v>0</v>
      </c>
      <c r="AG15" s="156" t="e">
        <f t="shared" si="9"/>
        <v>#REF!</v>
      </c>
      <c r="AH15" s="2">
        <f t="shared" si="10"/>
        <v>67500000</v>
      </c>
      <c r="AI15" s="156" t="e">
        <f t="shared" si="11"/>
        <v>#REF!</v>
      </c>
      <c r="AJ15" s="130" t="e">
        <f t="shared" si="12"/>
        <v>#REF!</v>
      </c>
      <c r="AK15" s="155" t="e">
        <f>'소득세 산정양식'!#REF!+'02'!AF15+'03'!AF15+'04'!AF15+'05'!AF15+'06'!AF15+'07'!AF15+'08'!AF15+'09'!AF15+'10'!AF15+'11'!AF15</f>
        <v>#REF!</v>
      </c>
      <c r="AL15" s="157" t="e">
        <f t="shared" si="13"/>
        <v>#REF!</v>
      </c>
      <c r="AM15" s="163"/>
      <c r="AN15" s="163"/>
    </row>
    <row r="16" spans="1:40" ht="10.5">
      <c r="A16" s="24">
        <f t="shared" si="14"/>
        <v>9</v>
      </c>
      <c r="B16" s="16"/>
      <c r="C16" s="107"/>
      <c r="D16" s="105"/>
      <c r="E16" s="26" t="s">
        <v>84</v>
      </c>
      <c r="F16" s="23">
        <v>44927</v>
      </c>
      <c r="G16" s="23">
        <v>45291</v>
      </c>
      <c r="H16" s="22" t="s">
        <v>20</v>
      </c>
      <c r="I16" s="22" t="s">
        <v>39</v>
      </c>
      <c r="J16" s="106" t="s">
        <v>22</v>
      </c>
      <c r="K16" s="1" t="s">
        <v>35</v>
      </c>
      <c r="L16" s="20">
        <f t="shared" si="1"/>
        <v>12</v>
      </c>
      <c r="M16" s="20">
        <f t="shared" si="2"/>
        <v>1</v>
      </c>
      <c r="N16" s="21" t="str">
        <f t="shared" si="3"/>
        <v>N</v>
      </c>
      <c r="O16" s="1">
        <f t="shared" si="4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f t="shared" si="5"/>
        <v>0</v>
      </c>
      <c r="Z16" s="2">
        <f t="shared" si="6"/>
        <v>0</v>
      </c>
      <c r="AA16" s="2">
        <f t="shared" si="15"/>
        <v>0</v>
      </c>
      <c r="AB16" s="156" t="e">
        <f>'소득세 산정양식'!#REF!+'02'!AA16+'03'!AA16+'04'!AA16+'05'!AA16+'06'!AA16+'07'!AA16+'08'!AA16+'09'!AA16+'10'!AA16+'11'!AA16+'12'!AA16</f>
        <v>#REF!</v>
      </c>
      <c r="AC16" s="156" t="e">
        <f t="shared" si="7"/>
        <v>#REF!</v>
      </c>
      <c r="AD16" s="156" t="e">
        <f>'소득세 산정양식'!#REF!+'02'!X16+'03'!X16+'04'!X16+'05'!X16+'06'!X16+'07'!X16+'08'!X16+'09'!X16+'10'!X16+'11'!X16+'12'!X16</f>
        <v>#REF!</v>
      </c>
      <c r="AE16" s="82" t="e">
        <f t="shared" si="8"/>
        <v>#REF!</v>
      </c>
      <c r="AF16" s="155">
        <v>0</v>
      </c>
      <c r="AG16" s="156" t="e">
        <f t="shared" si="9"/>
        <v>#REF!</v>
      </c>
      <c r="AH16" s="2">
        <f t="shared" si="10"/>
        <v>54000000</v>
      </c>
      <c r="AI16" s="156" t="e">
        <f t="shared" si="11"/>
        <v>#REF!</v>
      </c>
      <c r="AJ16" s="130" t="e">
        <f t="shared" si="12"/>
        <v>#REF!</v>
      </c>
      <c r="AK16" s="155" t="e">
        <f>'소득세 산정양식'!#REF!+'02'!AF16+'03'!AF16+'04'!AF16+'05'!AF16+'06'!AF16+'07'!AF16+'08'!AF16+'09'!AF16+'10'!AF16+'11'!AF16</f>
        <v>#REF!</v>
      </c>
      <c r="AL16" s="157" t="e">
        <f t="shared" si="13"/>
        <v>#REF!</v>
      </c>
    </row>
    <row r="17" spans="1:38" ht="10.5">
      <c r="A17" s="24">
        <f t="shared" si="14"/>
        <v>10</v>
      </c>
      <c r="B17" s="16"/>
      <c r="C17" s="107"/>
      <c r="D17" s="105"/>
      <c r="E17" s="26" t="s">
        <v>84</v>
      </c>
      <c r="F17" s="23">
        <v>44927</v>
      </c>
      <c r="G17" s="23">
        <v>45291</v>
      </c>
      <c r="H17" s="22" t="s">
        <v>20</v>
      </c>
      <c r="I17" s="22" t="s">
        <v>39</v>
      </c>
      <c r="J17" s="106" t="s">
        <v>22</v>
      </c>
      <c r="K17" s="1" t="s">
        <v>35</v>
      </c>
      <c r="L17" s="20">
        <f t="shared" si="1"/>
        <v>12</v>
      </c>
      <c r="M17" s="20">
        <f t="shared" si="2"/>
        <v>1</v>
      </c>
      <c r="N17" s="21" t="str">
        <f t="shared" si="3"/>
        <v>N</v>
      </c>
      <c r="O17" s="1">
        <f t="shared" si="4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f t="shared" si="5"/>
        <v>0</v>
      </c>
      <c r="Z17" s="2">
        <f t="shared" si="6"/>
        <v>0</v>
      </c>
      <c r="AA17" s="2">
        <f t="shared" si="15"/>
        <v>0</v>
      </c>
      <c r="AB17" s="156" t="e">
        <f>'소득세 산정양식'!#REF!+'02'!AA17+'03'!AA17+'04'!AA17+'05'!AA17+'06'!AA17+'07'!AA17+'08'!AA17+'09'!AA17+'10'!AA17+'11'!AA17+'12'!AA17</f>
        <v>#REF!</v>
      </c>
      <c r="AC17" s="156" t="e">
        <f t="shared" si="7"/>
        <v>#REF!</v>
      </c>
      <c r="AD17" s="156" t="e">
        <f>'소득세 산정양식'!#REF!+'02'!X17+'03'!X17+'04'!X17+'05'!X17+'06'!X17+'07'!X17+'08'!X17+'09'!X17+'10'!X17+'11'!X17+'12'!X17</f>
        <v>#REF!</v>
      </c>
      <c r="AE17" s="82" t="e">
        <f t="shared" si="8"/>
        <v>#REF!</v>
      </c>
      <c r="AF17" s="155">
        <v>0</v>
      </c>
      <c r="AG17" s="156" t="e">
        <f t="shared" si="9"/>
        <v>#REF!</v>
      </c>
      <c r="AH17" s="2">
        <f t="shared" si="10"/>
        <v>54000000</v>
      </c>
      <c r="AI17" s="156" t="e">
        <f t="shared" si="11"/>
        <v>#REF!</v>
      </c>
      <c r="AJ17" s="130" t="e">
        <f t="shared" si="12"/>
        <v>#REF!</v>
      </c>
      <c r="AK17" s="155" t="e">
        <f>'소득세 산정양식'!#REF!+'02'!AF17+'03'!AF17+'04'!AF17+'05'!AF17+'06'!AF17+'07'!AF17+'08'!AF17+'09'!AF17+'10'!AF17+'11'!AF17</f>
        <v>#REF!</v>
      </c>
      <c r="AL17" s="157" t="e">
        <f t="shared" si="13"/>
        <v>#REF!</v>
      </c>
    </row>
    <row r="18" spans="1:38" ht="10.5">
      <c r="A18" s="24">
        <f t="shared" si="14"/>
        <v>11</v>
      </c>
      <c r="B18" s="16"/>
      <c r="C18" s="107"/>
      <c r="D18" s="105"/>
      <c r="E18" s="26" t="s">
        <v>84</v>
      </c>
      <c r="F18" s="23">
        <v>44927</v>
      </c>
      <c r="G18" s="23">
        <v>45291</v>
      </c>
      <c r="H18" s="22" t="s">
        <v>20</v>
      </c>
      <c r="I18" s="22" t="s">
        <v>39</v>
      </c>
      <c r="J18" s="106" t="s">
        <v>22</v>
      </c>
      <c r="K18" s="1" t="s">
        <v>35</v>
      </c>
      <c r="L18" s="20">
        <f t="shared" si="1"/>
        <v>12</v>
      </c>
      <c r="M18" s="20">
        <f t="shared" si="2"/>
        <v>1</v>
      </c>
      <c r="N18" s="21" t="str">
        <f t="shared" si="3"/>
        <v>N</v>
      </c>
      <c r="O18" s="1">
        <f t="shared" si="4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f t="shared" si="5"/>
        <v>0</v>
      </c>
      <c r="Z18" s="2">
        <f t="shared" si="6"/>
        <v>0</v>
      </c>
      <c r="AA18" s="2">
        <f t="shared" si="15"/>
        <v>0</v>
      </c>
      <c r="AB18" s="156" t="e">
        <f>'소득세 산정양식'!#REF!+'02'!AA18+'03'!AA18+'04'!AA18+'05'!AA18+'06'!AA18+'07'!AA18+'08'!AA18+'09'!AA18+'10'!AA18+'11'!AA18+'12'!AA18</f>
        <v>#REF!</v>
      </c>
      <c r="AC18" s="156" t="e">
        <f t="shared" si="7"/>
        <v>#REF!</v>
      </c>
      <c r="AD18" s="156" t="e">
        <f>'소득세 산정양식'!#REF!+'02'!X18+'03'!X18+'04'!X18+'05'!X18+'06'!X18+'07'!X18+'08'!X18+'09'!X18+'10'!X18+'11'!X18+'12'!X18</f>
        <v>#REF!</v>
      </c>
      <c r="AE18" s="82" t="e">
        <f t="shared" si="8"/>
        <v>#REF!</v>
      </c>
      <c r="AF18" s="155">
        <v>0</v>
      </c>
      <c r="AG18" s="156" t="e">
        <f t="shared" si="9"/>
        <v>#REF!</v>
      </c>
      <c r="AH18" s="2">
        <f t="shared" si="10"/>
        <v>54000000</v>
      </c>
      <c r="AI18" s="156" t="e">
        <f t="shared" si="11"/>
        <v>#REF!</v>
      </c>
      <c r="AJ18" s="130" t="e">
        <f t="shared" si="12"/>
        <v>#REF!</v>
      </c>
      <c r="AK18" s="155" t="e">
        <f>'소득세 산정양식'!#REF!+'02'!AF18+'03'!AF18+'04'!AF18+'05'!AF18+'06'!AF18+'07'!AF18+'08'!AF18+'09'!AF18+'10'!AF18+'11'!AF18</f>
        <v>#REF!</v>
      </c>
      <c r="AL18" s="157" t="e">
        <f t="shared" si="13"/>
        <v>#REF!</v>
      </c>
    </row>
    <row r="19" spans="1:38" ht="10.5">
      <c r="A19" s="24">
        <f t="shared" si="14"/>
        <v>12</v>
      </c>
      <c r="B19" s="16"/>
      <c r="C19" s="107"/>
      <c r="D19" s="105"/>
      <c r="E19" s="26" t="s">
        <v>84</v>
      </c>
      <c r="F19" s="23">
        <v>44927</v>
      </c>
      <c r="G19" s="23">
        <v>45291</v>
      </c>
      <c r="H19" s="22" t="s">
        <v>20</v>
      </c>
      <c r="I19" s="22" t="s">
        <v>39</v>
      </c>
      <c r="J19" s="106" t="s">
        <v>22</v>
      </c>
      <c r="K19" s="1" t="s">
        <v>35</v>
      </c>
      <c r="L19" s="20">
        <f t="shared" si="1"/>
        <v>12</v>
      </c>
      <c r="M19" s="20">
        <f t="shared" si="2"/>
        <v>1</v>
      </c>
      <c r="N19" s="21" t="str">
        <f t="shared" si="3"/>
        <v>N</v>
      </c>
      <c r="O19" s="1">
        <f t="shared" si="4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f t="shared" si="5"/>
        <v>0</v>
      </c>
      <c r="Z19" s="2">
        <f t="shared" si="6"/>
        <v>0</v>
      </c>
      <c r="AA19" s="2">
        <f t="shared" si="15"/>
        <v>0</v>
      </c>
      <c r="AB19" s="156" t="e">
        <f>'소득세 산정양식'!#REF!+'02'!AA19+'03'!AA19+'04'!AA19+'05'!AA19+'06'!AA19+'07'!AA19+'08'!AA19+'09'!AA19+'10'!AA19+'11'!AA19+'12'!AA19</f>
        <v>#REF!</v>
      </c>
      <c r="AC19" s="156" t="e">
        <f t="shared" si="7"/>
        <v>#REF!</v>
      </c>
      <c r="AD19" s="156" t="e">
        <f>'소득세 산정양식'!#REF!+'02'!X19+'03'!X19+'04'!X19+'05'!X19+'06'!X19+'07'!X19+'08'!X19+'09'!X19+'10'!X19+'11'!X19+'12'!X19</f>
        <v>#REF!</v>
      </c>
      <c r="AE19" s="82" t="e">
        <f t="shared" si="8"/>
        <v>#REF!</v>
      </c>
      <c r="AF19" s="155">
        <v>0</v>
      </c>
      <c r="AG19" s="156" t="e">
        <f t="shared" si="9"/>
        <v>#REF!</v>
      </c>
      <c r="AH19" s="2">
        <f t="shared" si="10"/>
        <v>54000000</v>
      </c>
      <c r="AI19" s="156" t="e">
        <f t="shared" si="11"/>
        <v>#REF!</v>
      </c>
      <c r="AJ19" s="130" t="e">
        <f t="shared" si="12"/>
        <v>#REF!</v>
      </c>
      <c r="AK19" s="155" t="e">
        <f>'소득세 산정양식'!#REF!+'02'!AF19+'03'!AF19+'04'!AF19+'05'!AF19+'06'!AF19+'07'!AF19+'08'!AF19+'09'!AF19+'10'!AF19+'11'!AF19</f>
        <v>#REF!</v>
      </c>
      <c r="AL19" s="157" t="e">
        <f t="shared" si="13"/>
        <v>#REF!</v>
      </c>
    </row>
    <row r="20" spans="1:38" ht="10.5">
      <c r="A20" s="24">
        <f t="shared" si="14"/>
        <v>13</v>
      </c>
      <c r="B20" s="16"/>
      <c r="C20" s="107"/>
      <c r="D20" s="105"/>
      <c r="E20" s="26" t="s">
        <v>84</v>
      </c>
      <c r="F20" s="23">
        <v>44927</v>
      </c>
      <c r="G20" s="23">
        <v>45291</v>
      </c>
      <c r="H20" s="22" t="s">
        <v>20</v>
      </c>
      <c r="I20" s="22" t="s">
        <v>39</v>
      </c>
      <c r="J20" s="106" t="s">
        <v>22</v>
      </c>
      <c r="K20" s="1" t="s">
        <v>35</v>
      </c>
      <c r="L20" s="20">
        <f t="shared" si="1"/>
        <v>12</v>
      </c>
      <c r="M20" s="20">
        <f t="shared" si="2"/>
        <v>1</v>
      </c>
      <c r="N20" s="21" t="str">
        <f t="shared" si="3"/>
        <v>N</v>
      </c>
      <c r="O20" s="1">
        <f t="shared" si="4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5"/>
        <v>0</v>
      </c>
      <c r="Z20" s="2">
        <f t="shared" si="6"/>
        <v>0</v>
      </c>
      <c r="AA20" s="2">
        <f t="shared" si="15"/>
        <v>0</v>
      </c>
      <c r="AB20" s="156" t="e">
        <f>'소득세 산정양식'!#REF!+'02'!AA20+'03'!AA20+'04'!AA20+'05'!AA20+'06'!AA20+'07'!AA20+'08'!AA20+'09'!AA20+'10'!AA20+'11'!AA20+'12'!AA20</f>
        <v>#REF!</v>
      </c>
      <c r="AC20" s="156" t="e">
        <f t="shared" si="7"/>
        <v>#REF!</v>
      </c>
      <c r="AD20" s="156" t="e">
        <f>'소득세 산정양식'!#REF!+'02'!X20+'03'!X20+'04'!X20+'05'!X20+'06'!X20+'07'!X20+'08'!X20+'09'!X20+'10'!X20+'11'!X20+'12'!X20</f>
        <v>#REF!</v>
      </c>
      <c r="AE20" s="82" t="e">
        <f t="shared" si="8"/>
        <v>#REF!</v>
      </c>
      <c r="AF20" s="155">
        <v>0</v>
      </c>
      <c r="AG20" s="156" t="e">
        <f t="shared" si="9"/>
        <v>#REF!</v>
      </c>
      <c r="AH20" s="2">
        <f t="shared" si="10"/>
        <v>54000000</v>
      </c>
      <c r="AI20" s="156" t="e">
        <f t="shared" si="11"/>
        <v>#REF!</v>
      </c>
      <c r="AJ20" s="130" t="e">
        <f t="shared" si="12"/>
        <v>#REF!</v>
      </c>
      <c r="AK20" s="155" t="e">
        <f>'소득세 산정양식'!#REF!+'02'!AF20+'03'!AF20+'04'!AF20+'05'!AF20+'06'!AF20+'07'!AF20+'08'!AF20+'09'!AF20+'10'!AF20+'11'!AF20</f>
        <v>#REF!</v>
      </c>
      <c r="AL20" s="157" t="e">
        <f t="shared" si="13"/>
        <v>#REF!</v>
      </c>
    </row>
    <row r="21" spans="1:38" ht="10.5">
      <c r="A21" s="24">
        <f t="shared" si="14"/>
        <v>14</v>
      </c>
      <c r="B21" s="16"/>
      <c r="C21" s="107"/>
      <c r="D21" s="105"/>
      <c r="E21" s="26" t="s">
        <v>84</v>
      </c>
      <c r="F21" s="23">
        <v>45200</v>
      </c>
      <c r="G21" s="23">
        <v>45291</v>
      </c>
      <c r="H21" s="22" t="s">
        <v>20</v>
      </c>
      <c r="I21" s="22" t="s">
        <v>39</v>
      </c>
      <c r="J21" s="106" t="s">
        <v>22</v>
      </c>
      <c r="K21" s="1" t="s">
        <v>35</v>
      </c>
      <c r="L21" s="20">
        <f t="shared" si="1"/>
        <v>3</v>
      </c>
      <c r="M21" s="20">
        <f t="shared" si="2"/>
        <v>1</v>
      </c>
      <c r="N21" s="21" t="str">
        <f t="shared" si="3"/>
        <v>N</v>
      </c>
      <c r="O21" s="1">
        <f t="shared" si="4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f t="shared" si="5"/>
        <v>0</v>
      </c>
      <c r="Z21" s="2">
        <f t="shared" si="6"/>
        <v>0</v>
      </c>
      <c r="AA21" s="2">
        <f t="shared" si="15"/>
        <v>0</v>
      </c>
      <c r="AB21" s="156" t="e">
        <f>'소득세 산정양식'!#REF!+'02'!AA21+'03'!AA21+'04'!AA21+'05'!AA21+'06'!AA21+'07'!AA21+'08'!AA21+'09'!AA21+'10'!AA21+'11'!AA21+'12'!AA21</f>
        <v>#REF!</v>
      </c>
      <c r="AC21" s="156" t="e">
        <f t="shared" si="7"/>
        <v>#REF!</v>
      </c>
      <c r="AD21" s="156" t="e">
        <f>'소득세 산정양식'!#REF!+'02'!X21+'03'!X21+'04'!X21+'05'!X21+'06'!X21+'07'!X21+'08'!X21+'09'!X21+'10'!X21+'11'!X21+'12'!X21</f>
        <v>#REF!</v>
      </c>
      <c r="AE21" s="82" t="e">
        <f t="shared" si="8"/>
        <v>#REF!</v>
      </c>
      <c r="AF21" s="155">
        <v>0</v>
      </c>
      <c r="AG21" s="156" t="e">
        <f t="shared" si="9"/>
        <v>#REF!</v>
      </c>
      <c r="AH21" s="2">
        <f t="shared" si="10"/>
        <v>54000000</v>
      </c>
      <c r="AI21" s="156" t="e">
        <f t="shared" si="11"/>
        <v>#REF!</v>
      </c>
      <c r="AJ21" s="130" t="e">
        <f t="shared" si="12"/>
        <v>#REF!</v>
      </c>
      <c r="AK21" s="155" t="e">
        <f>'소득세 산정양식'!#REF!+'02'!AF21+'03'!AF21+'04'!AF21+'05'!AF21+'06'!AF21+'07'!AF21+'08'!AF21+'09'!AF21+'10'!AF21+'11'!AF21</f>
        <v>#REF!</v>
      </c>
      <c r="AL21" s="157" t="e">
        <f t="shared" si="13"/>
        <v>#REF!</v>
      </c>
    </row>
    <row r="22" spans="1:38" ht="10.5">
      <c r="A22" s="24">
        <f t="shared" si="14"/>
        <v>15</v>
      </c>
      <c r="B22" s="16"/>
      <c r="C22" s="107"/>
      <c r="D22" s="105"/>
      <c r="E22" s="26" t="s">
        <v>84</v>
      </c>
      <c r="F22" s="23">
        <v>44927</v>
      </c>
      <c r="G22" s="23">
        <v>45291</v>
      </c>
      <c r="H22" s="22" t="s">
        <v>20</v>
      </c>
      <c r="I22" s="22" t="s">
        <v>39</v>
      </c>
      <c r="J22" s="106" t="s">
        <v>22</v>
      </c>
      <c r="K22" s="1" t="s">
        <v>35</v>
      </c>
      <c r="L22" s="20">
        <f t="shared" si="1"/>
        <v>12</v>
      </c>
      <c r="M22" s="20">
        <f t="shared" si="2"/>
        <v>1</v>
      </c>
      <c r="N22" s="21" t="str">
        <f t="shared" si="3"/>
        <v>N</v>
      </c>
      <c r="O22" s="1">
        <f t="shared" si="4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f t="shared" si="5"/>
        <v>0</v>
      </c>
      <c r="Z22" s="2">
        <f t="shared" si="6"/>
        <v>0</v>
      </c>
      <c r="AA22" s="2">
        <f t="shared" si="15"/>
        <v>0</v>
      </c>
      <c r="AB22" s="156">
        <f>'소득세 산정양식'!AA12+'02'!AA22+'03'!AA22+'04'!AA22+'05'!AA22+'06'!AA22+'07'!AA22+'08'!AA22+'09'!AA22+'10'!AA22+'11'!AA22+'12'!AA22</f>
        <v>0</v>
      </c>
      <c r="AC22" s="156">
        <f t="shared" si="7"/>
        <v>0</v>
      </c>
      <c r="AD22" s="156">
        <f>'소득세 산정양식'!X12+'02'!X22+'03'!X22+'04'!X22+'05'!X22+'06'!X22+'07'!X22+'08'!X22+'09'!X22+'10'!X22+'11'!X22+'12'!X22</f>
        <v>0</v>
      </c>
      <c r="AE22" s="82">
        <f t="shared" si="8"/>
        <v>0</v>
      </c>
      <c r="AF22" s="155">
        <v>0</v>
      </c>
      <c r="AG22" s="156">
        <f t="shared" si="9"/>
        <v>0</v>
      </c>
      <c r="AH22" s="2">
        <f t="shared" si="10"/>
        <v>54000000</v>
      </c>
      <c r="AI22" s="156">
        <f t="shared" si="11"/>
        <v>0</v>
      </c>
      <c r="AJ22" s="130">
        <f t="shared" si="12"/>
        <v>0</v>
      </c>
      <c r="AK22" s="155">
        <f>'소득세 산정양식'!AF12+'02'!AF22+'03'!AF22+'04'!AF22+'05'!AF22+'06'!AF22+'07'!AF22+'08'!AF22+'09'!AF22+'10'!AF22+'11'!AF22</f>
        <v>0</v>
      </c>
      <c r="AL22" s="157">
        <f t="shared" si="13"/>
        <v>0</v>
      </c>
    </row>
    <row r="23" spans="1:38" ht="10.5">
      <c r="A23" s="24">
        <f t="shared" si="14"/>
        <v>16</v>
      </c>
      <c r="B23" s="16"/>
      <c r="C23" s="107"/>
      <c r="D23" s="105"/>
      <c r="E23" s="26" t="s">
        <v>84</v>
      </c>
      <c r="F23" s="23">
        <v>44927</v>
      </c>
      <c r="G23" s="23">
        <v>45291</v>
      </c>
      <c r="H23" s="22" t="s">
        <v>20</v>
      </c>
      <c r="I23" s="22" t="s">
        <v>39</v>
      </c>
      <c r="J23" s="106" t="s">
        <v>22</v>
      </c>
      <c r="K23" s="1" t="s">
        <v>35</v>
      </c>
      <c r="L23" s="20">
        <f t="shared" si="1"/>
        <v>12</v>
      </c>
      <c r="M23" s="20">
        <f t="shared" si="2"/>
        <v>1</v>
      </c>
      <c r="N23" s="21" t="str">
        <f t="shared" si="3"/>
        <v>N</v>
      </c>
      <c r="O23" s="1">
        <f t="shared" si="4"/>
        <v>0</v>
      </c>
      <c r="P23" s="2">
        <v>0</v>
      </c>
      <c r="Q23" s="19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f t="shared" si="5"/>
        <v>0</v>
      </c>
      <c r="Z23" s="2">
        <f t="shared" si="6"/>
        <v>0</v>
      </c>
      <c r="AA23" s="2">
        <f t="shared" si="15"/>
        <v>0</v>
      </c>
      <c r="AB23" s="156">
        <f>'소득세 산정양식'!AA13+'02'!AA23+'03'!AA23+'04'!AA23+'05'!AA23+'06'!AA23+'07'!AA23+'08'!AA23+'09'!AA23+'10'!AA23+'11'!AA23+'12'!AA23</f>
        <v>0</v>
      </c>
      <c r="AC23" s="156">
        <f t="shared" si="7"/>
        <v>0</v>
      </c>
      <c r="AD23" s="156">
        <f>'소득세 산정양식'!X13+'02'!X23+'03'!X23+'04'!X23+'05'!X23+'06'!X23+'07'!X23+'08'!X23+'09'!X23+'10'!X23+'11'!X23+'12'!X23</f>
        <v>0</v>
      </c>
      <c r="AE23" s="82">
        <f t="shared" si="8"/>
        <v>0</v>
      </c>
      <c r="AF23" s="155">
        <v>0</v>
      </c>
      <c r="AG23" s="156">
        <f t="shared" si="9"/>
        <v>0</v>
      </c>
      <c r="AH23" s="2">
        <f t="shared" si="10"/>
        <v>54000000</v>
      </c>
      <c r="AI23" s="156">
        <f t="shared" si="11"/>
        <v>0</v>
      </c>
      <c r="AJ23" s="130">
        <f t="shared" si="12"/>
        <v>0</v>
      </c>
      <c r="AK23" s="155">
        <f>'소득세 산정양식'!AF13+'02'!AF23+'03'!AF23+'04'!AF23+'05'!AF23+'06'!AF23+'07'!AF23+'08'!AF23+'09'!AF23+'10'!AF23+'11'!AF23</f>
        <v>0</v>
      </c>
      <c r="AL23" s="157">
        <f t="shared" si="13"/>
        <v>0</v>
      </c>
    </row>
    <row r="24" spans="1:38" ht="10.5">
      <c r="A24" s="24">
        <f t="shared" si="14"/>
        <v>17</v>
      </c>
      <c r="B24" s="16"/>
      <c r="C24" s="107"/>
      <c r="D24" s="105"/>
      <c r="E24" s="26" t="s">
        <v>84</v>
      </c>
      <c r="F24" s="23">
        <v>44927</v>
      </c>
      <c r="G24" s="23">
        <v>45291</v>
      </c>
      <c r="H24" s="22" t="s">
        <v>20</v>
      </c>
      <c r="I24" s="22" t="s">
        <v>39</v>
      </c>
      <c r="J24" s="106" t="s">
        <v>22</v>
      </c>
      <c r="K24" s="1" t="s">
        <v>35</v>
      </c>
      <c r="L24" s="20">
        <f t="shared" si="1"/>
        <v>12</v>
      </c>
      <c r="M24" s="20">
        <f t="shared" si="2"/>
        <v>1</v>
      </c>
      <c r="N24" s="21" t="str">
        <f t="shared" si="3"/>
        <v>N</v>
      </c>
      <c r="O24" s="1">
        <f t="shared" si="4"/>
        <v>0</v>
      </c>
      <c r="P24" s="2">
        <v>0</v>
      </c>
      <c r="Q24" s="19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f t="shared" si="5"/>
        <v>0</v>
      </c>
      <c r="Z24" s="2">
        <f t="shared" si="6"/>
        <v>0</v>
      </c>
      <c r="AA24" s="2">
        <f t="shared" si="15"/>
        <v>0</v>
      </c>
      <c r="AB24" s="156" t="e">
        <f>'소득세 산정양식'!#REF!+'02'!AA24+'03'!AA24+'04'!AA24+'05'!AA24+'06'!AA24+'07'!AA24+'08'!AA24+'09'!AA24+'10'!AA24+'11'!AA24+'12'!AA24</f>
        <v>#REF!</v>
      </c>
      <c r="AC24" s="156" t="e">
        <f t="shared" si="7"/>
        <v>#REF!</v>
      </c>
      <c r="AD24" s="156" t="e">
        <f>'소득세 산정양식'!#REF!+'02'!X24+'03'!X24+'04'!X24+'05'!X24+'06'!X24+'07'!X24+'08'!X24+'09'!X24+'10'!X24+'11'!X24+'12'!X24</f>
        <v>#REF!</v>
      </c>
      <c r="AE24" s="82" t="e">
        <f t="shared" si="8"/>
        <v>#REF!</v>
      </c>
      <c r="AF24" s="155">
        <v>0</v>
      </c>
      <c r="AG24" s="156" t="e">
        <f t="shared" si="9"/>
        <v>#REF!</v>
      </c>
      <c r="AH24" s="2">
        <f t="shared" si="10"/>
        <v>54000000</v>
      </c>
      <c r="AI24" s="156" t="e">
        <f t="shared" si="11"/>
        <v>#REF!</v>
      </c>
      <c r="AJ24" s="130" t="e">
        <f t="shared" si="12"/>
        <v>#REF!</v>
      </c>
      <c r="AK24" s="155" t="e">
        <f>'소득세 산정양식'!#REF!+'02'!AF24+'03'!AF24+'04'!AF24+'05'!AF24+'06'!AF24+'07'!AF24+'08'!AF24+'09'!AF24+'10'!AF24+'11'!AF24</f>
        <v>#REF!</v>
      </c>
      <c r="AL24" s="157" t="e">
        <f t="shared" si="13"/>
        <v>#REF!</v>
      </c>
    </row>
    <row r="25" spans="1:38" ht="10.5">
      <c r="A25" s="24">
        <f t="shared" si="14"/>
        <v>18</v>
      </c>
      <c r="B25" s="16"/>
      <c r="C25" s="107"/>
      <c r="D25" s="105"/>
      <c r="E25" s="26" t="s">
        <v>84</v>
      </c>
      <c r="F25" s="23">
        <v>44927</v>
      </c>
      <c r="G25" s="23">
        <v>45291</v>
      </c>
      <c r="H25" s="22" t="s">
        <v>20</v>
      </c>
      <c r="I25" s="22" t="s">
        <v>39</v>
      </c>
      <c r="J25" s="106" t="s">
        <v>22</v>
      </c>
      <c r="K25" s="1" t="s">
        <v>35</v>
      </c>
      <c r="L25" s="20">
        <f t="shared" si="1"/>
        <v>12</v>
      </c>
      <c r="M25" s="20">
        <f t="shared" si="2"/>
        <v>1</v>
      </c>
      <c r="N25" s="21" t="str">
        <f t="shared" si="3"/>
        <v>N</v>
      </c>
      <c r="O25" s="1">
        <f t="shared" si="4"/>
        <v>0</v>
      </c>
      <c r="P25" s="2">
        <v>0</v>
      </c>
      <c r="Q25" s="19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 t="shared" si="5"/>
        <v>0</v>
      </c>
      <c r="Z25" s="2">
        <f t="shared" si="6"/>
        <v>0</v>
      </c>
      <c r="AA25" s="2">
        <f t="shared" si="15"/>
        <v>0</v>
      </c>
      <c r="AB25" s="156" t="e">
        <f>'소득세 산정양식'!#REF!+'02'!AA25+'03'!AA25+'04'!AA25+'05'!AA25+'06'!AA25+'07'!AA25+'08'!AA25+'09'!AA25+'10'!AA25+'11'!AA25+'12'!AA25</f>
        <v>#REF!</v>
      </c>
      <c r="AC25" s="156" t="e">
        <f t="shared" si="7"/>
        <v>#REF!</v>
      </c>
      <c r="AD25" s="156" t="e">
        <f>'소득세 산정양식'!#REF!+'02'!X25+'03'!X25+'04'!X25+'05'!X25+'06'!X25+'07'!X25+'08'!X25+'09'!X25+'10'!X25+'11'!X25+'12'!X25</f>
        <v>#REF!</v>
      </c>
      <c r="AE25" s="82" t="e">
        <f t="shared" si="8"/>
        <v>#REF!</v>
      </c>
      <c r="AF25" s="155">
        <v>0</v>
      </c>
      <c r="AG25" s="156" t="e">
        <f t="shared" si="9"/>
        <v>#REF!</v>
      </c>
      <c r="AH25" s="2">
        <f t="shared" si="10"/>
        <v>54000000</v>
      </c>
      <c r="AI25" s="156" t="e">
        <f t="shared" si="11"/>
        <v>#REF!</v>
      </c>
      <c r="AJ25" s="130" t="e">
        <f t="shared" si="12"/>
        <v>#REF!</v>
      </c>
      <c r="AK25" s="155" t="e">
        <f>'소득세 산정양식'!#REF!+'02'!AF25+'03'!AF25+'04'!AF25+'05'!AF25+'06'!AF25+'07'!AF25+'08'!AF25+'09'!AF25+'10'!AF25+'11'!AF25</f>
        <v>#REF!</v>
      </c>
      <c r="AL25" s="157" t="e">
        <f t="shared" si="13"/>
        <v>#REF!</v>
      </c>
    </row>
    <row r="26" spans="1:38" ht="10.5">
      <c r="A26" s="24">
        <f t="shared" si="14"/>
        <v>19</v>
      </c>
      <c r="B26" s="16"/>
      <c r="C26" s="107"/>
      <c r="D26" s="105"/>
      <c r="E26" s="26" t="s">
        <v>84</v>
      </c>
      <c r="F26" s="23">
        <v>44927</v>
      </c>
      <c r="G26" s="23">
        <v>45291</v>
      </c>
      <c r="H26" s="22" t="s">
        <v>20</v>
      </c>
      <c r="I26" s="22" t="s">
        <v>39</v>
      </c>
      <c r="J26" s="106" t="s">
        <v>22</v>
      </c>
      <c r="K26" s="1" t="s">
        <v>35</v>
      </c>
      <c r="L26" s="20">
        <f t="shared" si="1"/>
        <v>12</v>
      </c>
      <c r="M26" s="20">
        <f t="shared" si="2"/>
        <v>1</v>
      </c>
      <c r="N26" s="21" t="str">
        <f t="shared" si="3"/>
        <v>N</v>
      </c>
      <c r="O26" s="1">
        <f t="shared" si="4"/>
        <v>0</v>
      </c>
      <c r="P26" s="2">
        <v>0</v>
      </c>
      <c r="Q26" s="19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f t="shared" si="5"/>
        <v>0</v>
      </c>
      <c r="Z26" s="2">
        <f t="shared" si="6"/>
        <v>0</v>
      </c>
      <c r="AA26" s="2">
        <f t="shared" si="15"/>
        <v>0</v>
      </c>
      <c r="AB26" s="156" t="e">
        <f>'소득세 산정양식'!#REF!+'02'!AA26+'03'!AA26+'04'!AA26+'05'!AA26+'06'!AA26+'07'!AA26+'08'!AA26+'09'!AA26+'10'!AA26+'11'!AA26+'12'!AA26</f>
        <v>#REF!</v>
      </c>
      <c r="AC26" s="156" t="e">
        <f t="shared" si="7"/>
        <v>#REF!</v>
      </c>
      <c r="AD26" s="156" t="e">
        <f>'소득세 산정양식'!#REF!+'02'!X26+'03'!X26+'04'!X26+'05'!X26+'06'!X26+'07'!X26+'08'!X26+'09'!X26+'10'!X26+'11'!X26+'12'!X26</f>
        <v>#REF!</v>
      </c>
      <c r="AE26" s="82" t="e">
        <f t="shared" si="8"/>
        <v>#REF!</v>
      </c>
      <c r="AF26" s="155">
        <v>0</v>
      </c>
      <c r="AG26" s="156" t="e">
        <f t="shared" si="9"/>
        <v>#REF!</v>
      </c>
      <c r="AH26" s="2">
        <f t="shared" si="10"/>
        <v>54000000</v>
      </c>
      <c r="AI26" s="156" t="e">
        <f t="shared" si="11"/>
        <v>#REF!</v>
      </c>
      <c r="AJ26" s="130" t="e">
        <f t="shared" si="12"/>
        <v>#REF!</v>
      </c>
      <c r="AK26" s="155" t="e">
        <f>'소득세 산정양식'!#REF!+'02'!AF26+'03'!AF26+'04'!AF26+'05'!AF26+'06'!AF26+'07'!AF26+'08'!AF26+'09'!AF26+'10'!AF26+'11'!AF26</f>
        <v>#REF!</v>
      </c>
      <c r="AL26" s="157" t="e">
        <f t="shared" si="13"/>
        <v>#REF!</v>
      </c>
    </row>
    <row r="27" spans="1:38" ht="10.5">
      <c r="A27" s="24">
        <f t="shared" ref="A27:A36" si="16">+A16+1</f>
        <v>10</v>
      </c>
      <c r="B27" s="16"/>
      <c r="C27" s="107"/>
      <c r="D27" s="105"/>
      <c r="E27" s="26" t="s">
        <v>84</v>
      </c>
      <c r="F27" s="23">
        <v>44927</v>
      </c>
      <c r="G27" s="23">
        <v>45291</v>
      </c>
      <c r="H27" s="22" t="s">
        <v>20</v>
      </c>
      <c r="I27" s="22" t="s">
        <v>39</v>
      </c>
      <c r="J27" s="106" t="s">
        <v>22</v>
      </c>
      <c r="K27" s="1" t="s">
        <v>35</v>
      </c>
      <c r="L27" s="20">
        <f t="shared" si="1"/>
        <v>12</v>
      </c>
      <c r="M27" s="20">
        <f t="shared" si="2"/>
        <v>1</v>
      </c>
      <c r="N27" s="21" t="str">
        <f t="shared" si="3"/>
        <v>N</v>
      </c>
      <c r="O27" s="1">
        <f t="shared" si="4"/>
        <v>0</v>
      </c>
      <c r="P27" s="2">
        <v>0</v>
      </c>
      <c r="Q27" s="19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f t="shared" si="5"/>
        <v>0</v>
      </c>
      <c r="Z27" s="2">
        <f t="shared" si="6"/>
        <v>0</v>
      </c>
      <c r="AA27" s="2">
        <f t="shared" si="15"/>
        <v>0</v>
      </c>
      <c r="AB27" s="156" t="e">
        <f>'소득세 산정양식'!#REF!+'02'!AA27+'03'!AA27+'04'!AA27+'05'!AA27+'06'!AA27+'07'!AA27+'08'!AA27+'09'!AA27+'10'!AA27+'11'!AA27+'12'!AA27</f>
        <v>#REF!</v>
      </c>
      <c r="AC27" s="156" t="e">
        <f t="shared" si="7"/>
        <v>#REF!</v>
      </c>
      <c r="AD27" s="156" t="e">
        <f>'소득세 산정양식'!#REF!+'02'!X27+'03'!X27+'04'!X27+'05'!X27+'06'!X27+'07'!X27+'08'!X27+'09'!X27+'10'!X27+'11'!X27+'12'!X27</f>
        <v>#REF!</v>
      </c>
      <c r="AE27" s="82" t="e">
        <f t="shared" si="8"/>
        <v>#REF!</v>
      </c>
      <c r="AF27" s="155">
        <v>0</v>
      </c>
      <c r="AG27" s="156" t="e">
        <f t="shared" si="9"/>
        <v>#REF!</v>
      </c>
      <c r="AH27" s="2">
        <f t="shared" si="10"/>
        <v>54000000</v>
      </c>
      <c r="AI27" s="156" t="e">
        <f t="shared" si="11"/>
        <v>#REF!</v>
      </c>
      <c r="AJ27" s="130" t="e">
        <f t="shared" si="12"/>
        <v>#REF!</v>
      </c>
      <c r="AK27" s="155" t="e">
        <f>'소득세 산정양식'!#REF!+'02'!AF27+'03'!AF27+'04'!AF27+'05'!AF27+'06'!AF27+'07'!AF27+'08'!AF27+'09'!AF27+'10'!AF27+'11'!AF27</f>
        <v>#REF!</v>
      </c>
      <c r="AL27" s="157" t="e">
        <f t="shared" si="13"/>
        <v>#REF!</v>
      </c>
    </row>
    <row r="28" spans="1:38" ht="10.5">
      <c r="A28" s="24">
        <f t="shared" si="16"/>
        <v>11</v>
      </c>
      <c r="B28" s="16"/>
      <c r="C28" s="107"/>
      <c r="D28" s="105"/>
      <c r="E28" s="26" t="s">
        <v>84</v>
      </c>
      <c r="F28" s="23">
        <v>44927</v>
      </c>
      <c r="G28" s="23">
        <v>45291</v>
      </c>
      <c r="H28" s="22" t="s">
        <v>20</v>
      </c>
      <c r="I28" s="22" t="s">
        <v>39</v>
      </c>
      <c r="J28" s="106" t="s">
        <v>22</v>
      </c>
      <c r="K28" s="1" t="s">
        <v>35</v>
      </c>
      <c r="L28" s="20">
        <f t="shared" si="1"/>
        <v>12</v>
      </c>
      <c r="M28" s="20">
        <f t="shared" si="2"/>
        <v>1</v>
      </c>
      <c r="N28" s="21" t="str">
        <f t="shared" si="3"/>
        <v>N</v>
      </c>
      <c r="O28" s="1">
        <f t="shared" si="4"/>
        <v>0</v>
      </c>
      <c r="P28" s="2">
        <v>0</v>
      </c>
      <c r="Q28" s="19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f t="shared" si="5"/>
        <v>0</v>
      </c>
      <c r="Z28" s="2">
        <f t="shared" si="6"/>
        <v>0</v>
      </c>
      <c r="AA28" s="2">
        <f t="shared" si="15"/>
        <v>0</v>
      </c>
      <c r="AB28" s="156" t="e">
        <f>'소득세 산정양식'!#REF!+'02'!AA28+'03'!AA28+'04'!AA28+'05'!AA28+'06'!AA28+'07'!AA28+'08'!AA28+'09'!AA28+'10'!AA28+'11'!AA28+'12'!AA28</f>
        <v>#REF!</v>
      </c>
      <c r="AC28" s="156" t="e">
        <f t="shared" si="7"/>
        <v>#REF!</v>
      </c>
      <c r="AD28" s="156" t="e">
        <f>'소득세 산정양식'!#REF!+'02'!X28+'03'!X28+'04'!X28+'05'!X28+'06'!X28+'07'!X28+'08'!X28+'09'!X28+'10'!X28+'11'!X28+'12'!X28</f>
        <v>#REF!</v>
      </c>
      <c r="AE28" s="82" t="e">
        <f t="shared" si="8"/>
        <v>#REF!</v>
      </c>
      <c r="AF28" s="155">
        <v>0</v>
      </c>
      <c r="AG28" s="156" t="e">
        <f t="shared" si="9"/>
        <v>#REF!</v>
      </c>
      <c r="AH28" s="2">
        <f t="shared" si="10"/>
        <v>54000000</v>
      </c>
      <c r="AI28" s="156" t="e">
        <f t="shared" si="11"/>
        <v>#REF!</v>
      </c>
      <c r="AJ28" s="130" t="e">
        <f t="shared" si="12"/>
        <v>#REF!</v>
      </c>
      <c r="AK28" s="155" t="e">
        <f>'소득세 산정양식'!#REF!+'02'!AF28+'03'!AF28+'04'!AF28+'05'!AF28+'06'!AF28+'07'!AF28+'08'!AF28+'09'!AF28+'10'!AF28+'11'!AF28</f>
        <v>#REF!</v>
      </c>
      <c r="AL28" s="157" t="e">
        <f t="shared" si="13"/>
        <v>#REF!</v>
      </c>
    </row>
    <row r="29" spans="1:38" ht="10.5">
      <c r="A29" s="24">
        <f t="shared" si="16"/>
        <v>12</v>
      </c>
      <c r="B29" s="16"/>
      <c r="C29" s="107"/>
      <c r="D29" s="105"/>
      <c r="E29" s="26" t="s">
        <v>84</v>
      </c>
      <c r="F29" s="23">
        <v>44927</v>
      </c>
      <c r="G29" s="23">
        <v>45291</v>
      </c>
      <c r="H29" s="22" t="s">
        <v>20</v>
      </c>
      <c r="I29" s="22" t="s">
        <v>39</v>
      </c>
      <c r="J29" s="106" t="s">
        <v>22</v>
      </c>
      <c r="K29" s="1" t="s">
        <v>35</v>
      </c>
      <c r="L29" s="20">
        <f t="shared" si="1"/>
        <v>12</v>
      </c>
      <c r="M29" s="20">
        <f t="shared" si="2"/>
        <v>1</v>
      </c>
      <c r="N29" s="21" t="str">
        <f t="shared" si="3"/>
        <v>N</v>
      </c>
      <c r="O29" s="1">
        <f t="shared" si="4"/>
        <v>0</v>
      </c>
      <c r="P29" s="2">
        <v>0</v>
      </c>
      <c r="Q29" s="19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f t="shared" si="5"/>
        <v>0</v>
      </c>
      <c r="Z29" s="2">
        <f t="shared" si="6"/>
        <v>0</v>
      </c>
      <c r="AA29" s="2">
        <f t="shared" si="15"/>
        <v>0</v>
      </c>
      <c r="AB29" s="156" t="e">
        <f>'소득세 산정양식'!#REF!+'02'!AA29+'03'!AA29+'04'!AA29+'05'!AA29+'06'!AA29+'07'!AA29+'08'!AA29+'09'!AA29+'10'!AA29+'11'!AA29+'12'!AA29</f>
        <v>#REF!</v>
      </c>
      <c r="AC29" s="156" t="e">
        <f t="shared" si="7"/>
        <v>#REF!</v>
      </c>
      <c r="AD29" s="156" t="e">
        <f>'소득세 산정양식'!#REF!+'02'!X29+'03'!X29+'04'!X29+'05'!X29+'06'!X29+'07'!X29+'08'!X29+'09'!X29+'10'!X29+'11'!X29+'12'!X29</f>
        <v>#REF!</v>
      </c>
      <c r="AE29" s="82" t="e">
        <f t="shared" si="8"/>
        <v>#REF!</v>
      </c>
      <c r="AF29" s="155">
        <v>0</v>
      </c>
      <c r="AG29" s="156" t="e">
        <f t="shared" si="9"/>
        <v>#REF!</v>
      </c>
      <c r="AH29" s="2">
        <f t="shared" si="10"/>
        <v>54000000</v>
      </c>
      <c r="AI29" s="156" t="e">
        <f t="shared" si="11"/>
        <v>#REF!</v>
      </c>
      <c r="AJ29" s="130" t="e">
        <f t="shared" si="12"/>
        <v>#REF!</v>
      </c>
      <c r="AK29" s="155" t="e">
        <f>'소득세 산정양식'!#REF!+'02'!AF29+'03'!AF29+'04'!AF29+'05'!AF29+'06'!AF29+'07'!AF29+'08'!AF29+'09'!AF29+'10'!AF29+'11'!AF29</f>
        <v>#REF!</v>
      </c>
      <c r="AL29" s="157" t="e">
        <f t="shared" si="13"/>
        <v>#REF!</v>
      </c>
    </row>
    <row r="30" spans="1:38" ht="10.5">
      <c r="A30" s="24">
        <f t="shared" si="16"/>
        <v>13</v>
      </c>
      <c r="B30" s="16"/>
      <c r="C30" s="107"/>
      <c r="D30" s="105"/>
      <c r="E30" s="26" t="s">
        <v>84</v>
      </c>
      <c r="F30" s="23">
        <v>44927</v>
      </c>
      <c r="G30" s="23">
        <v>45291</v>
      </c>
      <c r="H30" s="22" t="s">
        <v>20</v>
      </c>
      <c r="I30" s="22" t="s">
        <v>39</v>
      </c>
      <c r="J30" s="106" t="s">
        <v>22</v>
      </c>
      <c r="K30" s="1" t="s">
        <v>35</v>
      </c>
      <c r="L30" s="20">
        <f t="shared" si="1"/>
        <v>12</v>
      </c>
      <c r="M30" s="20">
        <f t="shared" si="2"/>
        <v>1</v>
      </c>
      <c r="N30" s="21" t="str">
        <f t="shared" si="3"/>
        <v>N</v>
      </c>
      <c r="O30" s="1">
        <f t="shared" si="4"/>
        <v>0</v>
      </c>
      <c r="P30" s="2">
        <v>0</v>
      </c>
      <c r="Q30" s="19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5"/>
        <v>0</v>
      </c>
      <c r="Z30" s="2">
        <f t="shared" si="6"/>
        <v>0</v>
      </c>
      <c r="AA30" s="2">
        <f t="shared" si="15"/>
        <v>0</v>
      </c>
      <c r="AB30" s="156" t="e">
        <f>'소득세 산정양식'!#REF!+'02'!AA30+'03'!AA30+'04'!AA30+'05'!AA30+'06'!AA30+'07'!AA30+'08'!AA30+'09'!AA30+'10'!AA30+'11'!AA30+'12'!AA30</f>
        <v>#REF!</v>
      </c>
      <c r="AC30" s="156" t="e">
        <f t="shared" si="7"/>
        <v>#REF!</v>
      </c>
      <c r="AD30" s="156" t="e">
        <f>'소득세 산정양식'!#REF!+'02'!X30+'03'!X30+'04'!X30+'05'!X30+'06'!X30+'07'!X30+'08'!X30+'09'!X30+'10'!X30+'11'!X30+'12'!X30</f>
        <v>#REF!</v>
      </c>
      <c r="AE30" s="82" t="e">
        <f t="shared" si="8"/>
        <v>#REF!</v>
      </c>
      <c r="AF30" s="155">
        <v>0</v>
      </c>
      <c r="AG30" s="156" t="e">
        <f t="shared" si="9"/>
        <v>#REF!</v>
      </c>
      <c r="AH30" s="2">
        <f t="shared" si="10"/>
        <v>54000000</v>
      </c>
      <c r="AI30" s="156" t="e">
        <f t="shared" si="11"/>
        <v>#REF!</v>
      </c>
      <c r="AJ30" s="130" t="e">
        <f t="shared" si="12"/>
        <v>#REF!</v>
      </c>
      <c r="AK30" s="155" t="e">
        <f>'소득세 산정양식'!#REF!+'02'!AF30+'03'!AF30+'04'!AF30+'05'!AF30+'06'!AF30+'07'!AF30+'08'!AF30+'09'!AF30+'10'!AF30+'11'!AF30</f>
        <v>#REF!</v>
      </c>
      <c r="AL30" s="157" t="e">
        <f t="shared" si="13"/>
        <v>#REF!</v>
      </c>
    </row>
    <row r="31" spans="1:38" ht="10.5">
      <c r="A31" s="24">
        <f t="shared" si="16"/>
        <v>14</v>
      </c>
      <c r="B31" s="16"/>
      <c r="C31" s="107"/>
      <c r="D31" s="105"/>
      <c r="E31" s="26" t="s">
        <v>84</v>
      </c>
      <c r="F31" s="23">
        <v>44927</v>
      </c>
      <c r="G31" s="23">
        <v>45291</v>
      </c>
      <c r="H31" s="22" t="s">
        <v>20</v>
      </c>
      <c r="I31" s="22" t="s">
        <v>39</v>
      </c>
      <c r="J31" s="106" t="s">
        <v>22</v>
      </c>
      <c r="K31" s="1" t="s">
        <v>35</v>
      </c>
      <c r="L31" s="20">
        <f t="shared" si="1"/>
        <v>12</v>
      </c>
      <c r="M31" s="20">
        <f t="shared" si="2"/>
        <v>1</v>
      </c>
      <c r="N31" s="21" t="str">
        <f t="shared" si="3"/>
        <v>N</v>
      </c>
      <c r="O31" s="1">
        <f t="shared" si="4"/>
        <v>0</v>
      </c>
      <c r="P31" s="2">
        <v>0</v>
      </c>
      <c r="Q31" s="19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5"/>
        <v>0</v>
      </c>
      <c r="Z31" s="2">
        <f t="shared" si="6"/>
        <v>0</v>
      </c>
      <c r="AA31" s="2">
        <f t="shared" si="15"/>
        <v>0</v>
      </c>
      <c r="AB31" s="156" t="e">
        <f>'소득세 산정양식'!#REF!+'02'!AA31+'03'!AA31+'04'!AA31+'05'!AA31+'06'!AA31+'07'!AA31+'08'!AA31+'09'!AA31+'10'!AA31+'11'!AA31+'12'!AA31</f>
        <v>#REF!</v>
      </c>
      <c r="AC31" s="156" t="e">
        <f t="shared" si="7"/>
        <v>#REF!</v>
      </c>
      <c r="AD31" s="156" t="e">
        <f>'소득세 산정양식'!#REF!+'02'!X31+'03'!X31+'04'!X31+'05'!X31+'06'!X31+'07'!X31+'08'!X31+'09'!X31+'10'!X31+'11'!X31+'12'!X31</f>
        <v>#REF!</v>
      </c>
      <c r="AE31" s="82" t="e">
        <f t="shared" si="8"/>
        <v>#REF!</v>
      </c>
      <c r="AF31" s="155">
        <v>0</v>
      </c>
      <c r="AG31" s="156" t="e">
        <f t="shared" si="9"/>
        <v>#REF!</v>
      </c>
      <c r="AH31" s="2">
        <f t="shared" si="10"/>
        <v>54000000</v>
      </c>
      <c r="AI31" s="156" t="e">
        <f t="shared" si="11"/>
        <v>#REF!</v>
      </c>
      <c r="AJ31" s="130" t="e">
        <f t="shared" si="12"/>
        <v>#REF!</v>
      </c>
      <c r="AK31" s="155" t="e">
        <f>'소득세 산정양식'!#REF!+'02'!AF31+'03'!AF31+'04'!AF31+'05'!AF31+'06'!AF31+'07'!AF31+'08'!AF31+'09'!AF31+'10'!AF31+'11'!AF31</f>
        <v>#REF!</v>
      </c>
      <c r="AL31" s="157" t="e">
        <f t="shared" si="13"/>
        <v>#REF!</v>
      </c>
    </row>
    <row r="32" spans="1:38" ht="10.5">
      <c r="A32" s="24">
        <f t="shared" si="16"/>
        <v>15</v>
      </c>
      <c r="B32" s="16"/>
      <c r="C32" s="107"/>
      <c r="D32" s="105"/>
      <c r="E32" s="26" t="s">
        <v>84</v>
      </c>
      <c r="F32" s="23">
        <v>44927</v>
      </c>
      <c r="G32" s="23">
        <v>45291</v>
      </c>
      <c r="H32" s="22" t="s">
        <v>20</v>
      </c>
      <c r="I32" s="22" t="s">
        <v>39</v>
      </c>
      <c r="J32" s="106" t="s">
        <v>22</v>
      </c>
      <c r="K32" s="1" t="s">
        <v>35</v>
      </c>
      <c r="L32" s="20">
        <f t="shared" si="1"/>
        <v>12</v>
      </c>
      <c r="M32" s="20">
        <f t="shared" si="2"/>
        <v>1</v>
      </c>
      <c r="N32" s="21" t="str">
        <f t="shared" si="3"/>
        <v>N</v>
      </c>
      <c r="O32" s="1">
        <f t="shared" si="4"/>
        <v>0</v>
      </c>
      <c r="P32" s="2">
        <v>0</v>
      </c>
      <c r="Q32" s="19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5"/>
        <v>0</v>
      </c>
      <c r="Z32" s="2">
        <f t="shared" si="6"/>
        <v>0</v>
      </c>
      <c r="AA32" s="2">
        <f t="shared" si="15"/>
        <v>0</v>
      </c>
      <c r="AB32" s="156" t="e">
        <f>'소득세 산정양식'!#REF!+'02'!AA32+'03'!AA32+'04'!AA32+'05'!AA32+'06'!AA32+'07'!AA32+'08'!AA32+'09'!AA32+'10'!AA32+'11'!AA32+'12'!AA32</f>
        <v>#REF!</v>
      </c>
      <c r="AC32" s="156" t="e">
        <f t="shared" si="7"/>
        <v>#REF!</v>
      </c>
      <c r="AD32" s="156" t="e">
        <f>'소득세 산정양식'!#REF!+'02'!X32+'03'!X32+'04'!X32+'05'!X32+'06'!X32+'07'!X32+'08'!X32+'09'!X32+'10'!X32+'11'!X32+'12'!X32</f>
        <v>#REF!</v>
      </c>
      <c r="AE32" s="82" t="e">
        <f t="shared" si="8"/>
        <v>#REF!</v>
      </c>
      <c r="AF32" s="155">
        <v>0</v>
      </c>
      <c r="AG32" s="156" t="e">
        <f t="shared" si="9"/>
        <v>#REF!</v>
      </c>
      <c r="AH32" s="2">
        <f t="shared" si="10"/>
        <v>54000000</v>
      </c>
      <c r="AI32" s="156" t="e">
        <f t="shared" si="11"/>
        <v>#REF!</v>
      </c>
      <c r="AJ32" s="130" t="e">
        <f t="shared" si="12"/>
        <v>#REF!</v>
      </c>
      <c r="AK32" s="155" t="e">
        <f>'소득세 산정양식'!#REF!+'02'!AF32+'03'!AF32+'04'!AF32+'05'!AF32+'06'!AF32+'07'!AF32+'08'!AF32+'09'!AF32+'10'!AF32+'11'!AF32</f>
        <v>#REF!</v>
      </c>
      <c r="AL32" s="157" t="e">
        <f t="shared" si="13"/>
        <v>#REF!</v>
      </c>
    </row>
    <row r="33" spans="1:38" ht="10.5">
      <c r="A33" s="24">
        <f t="shared" si="16"/>
        <v>16</v>
      </c>
      <c r="B33" s="16"/>
      <c r="C33" s="107"/>
      <c r="D33" s="105"/>
      <c r="E33" s="26" t="s">
        <v>84</v>
      </c>
      <c r="F33" s="23">
        <v>44927</v>
      </c>
      <c r="G33" s="23">
        <v>45291</v>
      </c>
      <c r="H33" s="22" t="s">
        <v>20</v>
      </c>
      <c r="I33" s="22" t="s">
        <v>39</v>
      </c>
      <c r="J33" s="106" t="s">
        <v>22</v>
      </c>
      <c r="K33" s="1" t="s">
        <v>35</v>
      </c>
      <c r="L33" s="20">
        <f t="shared" si="1"/>
        <v>12</v>
      </c>
      <c r="M33" s="20">
        <f t="shared" si="2"/>
        <v>1</v>
      </c>
      <c r="N33" s="21" t="str">
        <f t="shared" si="3"/>
        <v>N</v>
      </c>
      <c r="O33" s="1">
        <f t="shared" si="4"/>
        <v>0</v>
      </c>
      <c r="P33" s="2">
        <v>0</v>
      </c>
      <c r="Q33" s="19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f t="shared" si="5"/>
        <v>0</v>
      </c>
      <c r="Z33" s="2">
        <f t="shared" si="6"/>
        <v>0</v>
      </c>
      <c r="AA33" s="2">
        <f t="shared" si="15"/>
        <v>0</v>
      </c>
      <c r="AB33" s="156" t="e">
        <f>'소득세 산정양식'!#REF!+'02'!AA33+'03'!AA33+'04'!AA33+'05'!AA33+'06'!AA33+'07'!AA33+'08'!AA33+'09'!AA33+'10'!AA33+'11'!AA33+'12'!AA33</f>
        <v>#REF!</v>
      </c>
      <c r="AC33" s="156" t="e">
        <f t="shared" si="7"/>
        <v>#REF!</v>
      </c>
      <c r="AD33" s="156" t="e">
        <f>'소득세 산정양식'!#REF!+'02'!X33+'03'!X33+'04'!X33+'05'!X33+'06'!X33+'07'!X33+'08'!X33+'09'!X33+'10'!X33+'11'!X33+'12'!X33</f>
        <v>#REF!</v>
      </c>
      <c r="AE33" s="82" t="e">
        <f t="shared" si="8"/>
        <v>#REF!</v>
      </c>
      <c r="AF33" s="155">
        <v>0</v>
      </c>
      <c r="AG33" s="156" t="e">
        <f t="shared" si="9"/>
        <v>#REF!</v>
      </c>
      <c r="AH33" s="2">
        <f t="shared" si="10"/>
        <v>54000000</v>
      </c>
      <c r="AI33" s="156" t="e">
        <f t="shared" si="11"/>
        <v>#REF!</v>
      </c>
      <c r="AJ33" s="130" t="e">
        <f t="shared" si="12"/>
        <v>#REF!</v>
      </c>
      <c r="AK33" s="155" t="e">
        <f>'소득세 산정양식'!#REF!+'02'!AF33+'03'!AF33+'04'!AF33+'05'!AF33+'06'!AF33+'07'!AF33+'08'!AF33+'09'!AF33+'10'!AF33+'11'!AF33</f>
        <v>#REF!</v>
      </c>
      <c r="AL33" s="157" t="e">
        <f t="shared" si="13"/>
        <v>#REF!</v>
      </c>
    </row>
    <row r="34" spans="1:38" ht="10.5">
      <c r="A34" s="24">
        <f t="shared" si="16"/>
        <v>17</v>
      </c>
      <c r="B34" s="16"/>
      <c r="C34" s="107"/>
      <c r="D34" s="105"/>
      <c r="E34" s="26" t="s">
        <v>84</v>
      </c>
      <c r="F34" s="23">
        <v>44927</v>
      </c>
      <c r="G34" s="23">
        <v>45291</v>
      </c>
      <c r="H34" s="22" t="s">
        <v>20</v>
      </c>
      <c r="I34" s="22" t="s">
        <v>39</v>
      </c>
      <c r="J34" s="106" t="s">
        <v>22</v>
      </c>
      <c r="K34" s="1" t="s">
        <v>35</v>
      </c>
      <c r="L34" s="20">
        <f t="shared" si="1"/>
        <v>12</v>
      </c>
      <c r="M34" s="20">
        <f t="shared" si="2"/>
        <v>1</v>
      </c>
      <c r="N34" s="21" t="str">
        <f t="shared" si="3"/>
        <v>N</v>
      </c>
      <c r="O34" s="1">
        <f t="shared" si="4"/>
        <v>0</v>
      </c>
      <c r="P34" s="2">
        <v>0</v>
      </c>
      <c r="Q34" s="19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f t="shared" si="5"/>
        <v>0</v>
      </c>
      <c r="Z34" s="2">
        <f t="shared" si="6"/>
        <v>0</v>
      </c>
      <c r="AA34" s="2">
        <f t="shared" si="15"/>
        <v>0</v>
      </c>
      <c r="AB34" s="156" t="e">
        <f>'소득세 산정양식'!#REF!+'02'!AA34+'03'!AA34+'04'!AA34+'05'!AA34+'06'!AA34+'07'!AA34+'08'!AA34+'09'!AA34+'10'!AA34+'11'!AA34+'12'!AA34</f>
        <v>#REF!</v>
      </c>
      <c r="AC34" s="156" t="e">
        <f t="shared" si="7"/>
        <v>#REF!</v>
      </c>
      <c r="AD34" s="156" t="e">
        <f>'소득세 산정양식'!#REF!+'02'!X34+'03'!X34+'04'!X34+'05'!X34+'06'!X34+'07'!X34+'08'!X34+'09'!X34+'10'!X34+'11'!X34+'12'!X34</f>
        <v>#REF!</v>
      </c>
      <c r="AE34" s="82" t="e">
        <f t="shared" si="8"/>
        <v>#REF!</v>
      </c>
      <c r="AF34" s="155">
        <v>0</v>
      </c>
      <c r="AG34" s="156" t="e">
        <f t="shared" si="9"/>
        <v>#REF!</v>
      </c>
      <c r="AH34" s="2">
        <f t="shared" si="10"/>
        <v>54000000</v>
      </c>
      <c r="AI34" s="156" t="e">
        <f t="shared" si="11"/>
        <v>#REF!</v>
      </c>
      <c r="AJ34" s="130" t="e">
        <f t="shared" si="12"/>
        <v>#REF!</v>
      </c>
      <c r="AK34" s="155" t="e">
        <f>'소득세 산정양식'!#REF!+'02'!AF34+'03'!AF34+'04'!AF34+'05'!AF34+'06'!AF34+'07'!AF34+'08'!AF34+'09'!AF34+'10'!AF34+'11'!AF34</f>
        <v>#REF!</v>
      </c>
      <c r="AL34" s="157" t="e">
        <f t="shared" si="13"/>
        <v>#REF!</v>
      </c>
    </row>
    <row r="35" spans="1:38" ht="10.5">
      <c r="A35" s="24">
        <f t="shared" si="16"/>
        <v>18</v>
      </c>
      <c r="B35" s="16"/>
      <c r="C35" s="107"/>
      <c r="D35" s="105"/>
      <c r="E35" s="26" t="s">
        <v>84</v>
      </c>
      <c r="F35" s="23">
        <v>44927</v>
      </c>
      <c r="G35" s="23">
        <v>45291</v>
      </c>
      <c r="H35" s="22" t="s">
        <v>20</v>
      </c>
      <c r="I35" s="22" t="s">
        <v>39</v>
      </c>
      <c r="J35" s="106" t="s">
        <v>22</v>
      </c>
      <c r="K35" s="1" t="s">
        <v>35</v>
      </c>
      <c r="L35" s="20">
        <f t="shared" si="1"/>
        <v>12</v>
      </c>
      <c r="M35" s="20">
        <f t="shared" si="2"/>
        <v>1</v>
      </c>
      <c r="N35" s="21" t="str">
        <f t="shared" si="3"/>
        <v>N</v>
      </c>
      <c r="O35" s="1">
        <f t="shared" si="4"/>
        <v>0</v>
      </c>
      <c r="P35" s="2">
        <v>0</v>
      </c>
      <c r="Q35" s="19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f t="shared" si="5"/>
        <v>0</v>
      </c>
      <c r="Z35" s="2">
        <f t="shared" si="6"/>
        <v>0</v>
      </c>
      <c r="AA35" s="2">
        <f t="shared" si="15"/>
        <v>0</v>
      </c>
      <c r="AB35" s="156" t="e">
        <f>'소득세 산정양식'!#REF!+'02'!AA35+'03'!AA35+'04'!AA35+'05'!AA35+'06'!AA35+'07'!AA35+'08'!AA35+'09'!AA35+'10'!AA35+'11'!AA35+'12'!AA35</f>
        <v>#REF!</v>
      </c>
      <c r="AC35" s="156" t="e">
        <f t="shared" si="7"/>
        <v>#REF!</v>
      </c>
      <c r="AD35" s="156" t="e">
        <f>'소득세 산정양식'!#REF!+'02'!X35+'03'!X35+'04'!X35+'05'!X35+'06'!X35+'07'!X35+'08'!X35+'09'!X35+'10'!X35+'11'!X35+'12'!X35</f>
        <v>#REF!</v>
      </c>
      <c r="AE35" s="82" t="e">
        <f t="shared" si="8"/>
        <v>#REF!</v>
      </c>
      <c r="AF35" s="155">
        <v>0</v>
      </c>
      <c r="AG35" s="156" t="e">
        <f t="shared" si="9"/>
        <v>#REF!</v>
      </c>
      <c r="AH35" s="2">
        <f t="shared" si="10"/>
        <v>54000000</v>
      </c>
      <c r="AI35" s="156" t="e">
        <f t="shared" si="11"/>
        <v>#REF!</v>
      </c>
      <c r="AJ35" s="130" t="e">
        <f t="shared" si="12"/>
        <v>#REF!</v>
      </c>
      <c r="AK35" s="155" t="e">
        <f>'소득세 산정양식'!#REF!+'02'!AF35+'03'!AF35+'04'!AF35+'05'!AF35+'06'!AF35+'07'!AF35+'08'!AF35+'09'!AF35+'10'!AF35+'11'!AF35</f>
        <v>#REF!</v>
      </c>
      <c r="AL35" s="157" t="e">
        <f t="shared" si="13"/>
        <v>#REF!</v>
      </c>
    </row>
    <row r="36" spans="1:38" ht="10.5">
      <c r="A36" s="24">
        <f t="shared" si="16"/>
        <v>19</v>
      </c>
      <c r="B36" s="16"/>
      <c r="C36" s="107"/>
      <c r="D36" s="105"/>
      <c r="E36" s="26" t="s">
        <v>84</v>
      </c>
      <c r="F36" s="23">
        <v>44927</v>
      </c>
      <c r="G36" s="23">
        <v>45291</v>
      </c>
      <c r="H36" s="22" t="s">
        <v>20</v>
      </c>
      <c r="I36" s="22" t="s">
        <v>39</v>
      </c>
      <c r="J36" s="106" t="s">
        <v>22</v>
      </c>
      <c r="K36" s="1" t="s">
        <v>35</v>
      </c>
      <c r="L36" s="20">
        <f t="shared" si="1"/>
        <v>12</v>
      </c>
      <c r="M36" s="20">
        <f t="shared" si="2"/>
        <v>1</v>
      </c>
      <c r="N36" s="21" t="str">
        <f t="shared" si="3"/>
        <v>N</v>
      </c>
      <c r="O36" s="1">
        <f t="shared" si="4"/>
        <v>0</v>
      </c>
      <c r="P36" s="2">
        <v>0</v>
      </c>
      <c r="Q36" s="19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f t="shared" si="5"/>
        <v>0</v>
      </c>
      <c r="Z36" s="2">
        <f t="shared" si="6"/>
        <v>0</v>
      </c>
      <c r="AA36" s="2">
        <f t="shared" si="15"/>
        <v>0</v>
      </c>
      <c r="AB36" s="156" t="e">
        <f>'소득세 산정양식'!#REF!+'02'!AA36+'03'!AA36+'04'!AA36+'05'!AA36+'06'!AA36+'07'!AA36+'08'!AA36+'09'!AA36+'10'!AA36+'11'!AA36+'12'!AA36</f>
        <v>#REF!</v>
      </c>
      <c r="AC36" s="156" t="e">
        <f t="shared" si="7"/>
        <v>#REF!</v>
      </c>
      <c r="AD36" s="156" t="e">
        <f>'소득세 산정양식'!#REF!+'02'!X36+'03'!X36+'04'!X36+'05'!X36+'06'!X36+'07'!X36+'08'!X36+'09'!X36+'10'!X36+'11'!X36+'12'!X36</f>
        <v>#REF!</v>
      </c>
      <c r="AE36" s="82" t="e">
        <f t="shared" si="8"/>
        <v>#REF!</v>
      </c>
      <c r="AF36" s="155">
        <v>0</v>
      </c>
      <c r="AG36" s="156" t="e">
        <f t="shared" si="9"/>
        <v>#REF!</v>
      </c>
      <c r="AH36" s="2">
        <f t="shared" si="10"/>
        <v>54000000</v>
      </c>
      <c r="AI36" s="156" t="e">
        <f t="shared" si="11"/>
        <v>#REF!</v>
      </c>
      <c r="AJ36" s="130" t="e">
        <f t="shared" si="12"/>
        <v>#REF!</v>
      </c>
      <c r="AK36" s="155" t="e">
        <f>'소득세 산정양식'!#REF!+'02'!AF36+'03'!AF36+'04'!AF36+'05'!AF36+'06'!AF36+'07'!AF36+'08'!AF36+'09'!AF36+'10'!AF36+'11'!AF36</f>
        <v>#REF!</v>
      </c>
      <c r="AL36" s="157" t="e">
        <f t="shared" si="13"/>
        <v>#REF!</v>
      </c>
    </row>
    <row r="37" spans="1:38" ht="10.5">
      <c r="A37" s="24">
        <f>+A26+1</f>
        <v>20</v>
      </c>
      <c r="B37" s="16"/>
      <c r="C37" s="107"/>
      <c r="D37" s="105"/>
      <c r="E37" s="26" t="s">
        <v>84</v>
      </c>
      <c r="F37" s="23">
        <v>44927</v>
      </c>
      <c r="G37" s="23">
        <v>45291</v>
      </c>
      <c r="H37" s="22" t="s">
        <v>20</v>
      </c>
      <c r="I37" s="22" t="s">
        <v>39</v>
      </c>
      <c r="J37" s="106" t="s">
        <v>22</v>
      </c>
      <c r="K37" s="1" t="s">
        <v>35</v>
      </c>
      <c r="L37" s="20">
        <f t="shared" si="1"/>
        <v>12</v>
      </c>
      <c r="M37" s="20">
        <f t="shared" si="2"/>
        <v>1</v>
      </c>
      <c r="N37" s="21" t="str">
        <f t="shared" si="3"/>
        <v>N</v>
      </c>
      <c r="O37" s="1">
        <f t="shared" si="4"/>
        <v>0</v>
      </c>
      <c r="P37" s="2">
        <v>0</v>
      </c>
      <c r="Q37" s="19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f t="shared" si="5"/>
        <v>0</v>
      </c>
      <c r="Z37" s="2">
        <f t="shared" si="6"/>
        <v>0</v>
      </c>
      <c r="AA37" s="2">
        <f>Y37+Z37</f>
        <v>0</v>
      </c>
      <c r="AB37" s="156" t="e">
        <f>'소득세 산정양식'!#REF!+'02'!AA37+'03'!AA37+'04'!AA37+'05'!AA37+'06'!AA37+'07'!AA37+'08'!AA37+'09'!AA37+'10'!AA37+'11'!AA37+'12'!AA37</f>
        <v>#REF!</v>
      </c>
      <c r="AC37" s="156" t="e">
        <f t="shared" si="7"/>
        <v>#REF!</v>
      </c>
      <c r="AD37" s="156" t="e">
        <f>'소득세 산정양식'!#REF!+'02'!X37+'03'!X37+'04'!X37+'05'!X37+'06'!X37+'07'!X37+'08'!X37+'09'!X37+'10'!X37+'11'!X37+'12'!X37</f>
        <v>#REF!</v>
      </c>
      <c r="AE37" s="82" t="e">
        <f t="shared" si="8"/>
        <v>#REF!</v>
      </c>
      <c r="AF37" s="155">
        <v>0</v>
      </c>
      <c r="AG37" s="156" t="e">
        <f t="shared" si="9"/>
        <v>#REF!</v>
      </c>
      <c r="AH37" s="2">
        <f t="shared" si="10"/>
        <v>54000000</v>
      </c>
      <c r="AI37" s="156" t="e">
        <f t="shared" si="11"/>
        <v>#REF!</v>
      </c>
      <c r="AJ37" s="130" t="e">
        <f t="shared" si="12"/>
        <v>#REF!</v>
      </c>
      <c r="AK37" s="155" t="e">
        <f>'소득세 산정양식'!#REF!+'02'!AF37+'03'!AF37+'04'!AF37+'05'!AF37+'06'!AF37+'07'!AF37+'08'!AF37+'09'!AF37+'10'!AF37+'11'!AF37</f>
        <v>#REF!</v>
      </c>
      <c r="AL37" s="157" t="e">
        <f t="shared" si="13"/>
        <v>#REF!</v>
      </c>
    </row>
    <row r="38" spans="1:38" ht="11" thickBot="1">
      <c r="A38" s="89"/>
      <c r="B38" s="90"/>
      <c r="C38" s="65"/>
      <c r="D38" s="65"/>
      <c r="E38" s="66"/>
      <c r="F38" s="67"/>
      <c r="G38" s="108"/>
      <c r="H38" s="96"/>
      <c r="I38" s="68"/>
      <c r="J38" s="68"/>
      <c r="K38" s="68"/>
      <c r="L38" s="91"/>
      <c r="M38" s="91"/>
      <c r="N38" s="91"/>
      <c r="O38" s="68"/>
      <c r="P38" s="17"/>
      <c r="Q38" s="17"/>
      <c r="R38" s="17"/>
      <c r="S38" s="17"/>
      <c r="T38" s="17"/>
      <c r="U38" s="17"/>
      <c r="V38" s="17"/>
      <c r="W38" s="17"/>
      <c r="X38" s="17"/>
      <c r="Y38" s="2"/>
      <c r="Z38" s="2"/>
      <c r="AA38" s="2"/>
      <c r="AB38" s="145"/>
      <c r="AC38" s="145"/>
      <c r="AD38" s="2"/>
      <c r="AE38" s="2"/>
      <c r="AF38" s="2"/>
      <c r="AG38" s="156"/>
      <c r="AH38" s="2"/>
      <c r="AI38" s="156"/>
      <c r="AJ38" s="130"/>
      <c r="AK38" s="155"/>
      <c r="AL38" s="157"/>
    </row>
    <row r="39" spans="1:38" s="3" customFormat="1" ht="11.5" thickTop="1" thickBot="1">
      <c r="A39" s="92"/>
      <c r="B39" s="71" t="s">
        <v>24</v>
      </c>
      <c r="C39" s="69" t="s">
        <v>51</v>
      </c>
      <c r="D39" s="69" t="s">
        <v>51</v>
      </c>
      <c r="E39" s="70" t="s">
        <v>52</v>
      </c>
      <c r="F39" s="71"/>
      <c r="G39" s="71"/>
      <c r="H39" s="100"/>
      <c r="I39" s="71"/>
      <c r="J39" s="71"/>
      <c r="K39" s="71"/>
      <c r="L39" s="71"/>
      <c r="M39" s="71"/>
      <c r="N39" s="71"/>
      <c r="O39" s="93">
        <f t="shared" ref="O39:AL39" si="17">SUM(O7:O38)</f>
        <v>8</v>
      </c>
      <c r="P39" s="94">
        <f t="shared" si="17"/>
        <v>55100000</v>
      </c>
      <c r="Q39" s="94">
        <f t="shared" si="17"/>
        <v>0</v>
      </c>
      <c r="R39" s="94">
        <f t="shared" si="17"/>
        <v>8778500</v>
      </c>
      <c r="S39" s="94">
        <f t="shared" si="17"/>
        <v>32308000</v>
      </c>
      <c r="T39" s="94">
        <f t="shared" si="17"/>
        <v>2404128</v>
      </c>
      <c r="U39" s="94">
        <f t="shared" si="17"/>
        <v>0</v>
      </c>
      <c r="V39" s="94">
        <f t="shared" si="17"/>
        <v>55100000</v>
      </c>
      <c r="W39" s="94">
        <f t="shared" si="17"/>
        <v>0</v>
      </c>
      <c r="X39" s="94">
        <f t="shared" si="17"/>
        <v>1059200</v>
      </c>
      <c r="Y39" s="94">
        <f t="shared" si="17"/>
        <v>98590628</v>
      </c>
      <c r="Z39" s="94">
        <f t="shared" si="17"/>
        <v>55100000</v>
      </c>
      <c r="AA39" s="94">
        <f t="shared" si="17"/>
        <v>153690628</v>
      </c>
      <c r="AB39" s="94" t="e">
        <f t="shared" si="17"/>
        <v>#REF!</v>
      </c>
      <c r="AC39" s="94" t="e">
        <f t="shared" si="17"/>
        <v>#REF!</v>
      </c>
      <c r="AD39" s="94" t="e">
        <f t="shared" si="17"/>
        <v>#REF!</v>
      </c>
      <c r="AE39" s="94" t="e">
        <f t="shared" si="17"/>
        <v>#REF!</v>
      </c>
      <c r="AF39" s="94">
        <f t="shared" si="17"/>
        <v>0</v>
      </c>
      <c r="AG39" s="94" t="e">
        <f t="shared" si="17"/>
        <v>#REF!</v>
      </c>
      <c r="AH39" s="94">
        <f t="shared" si="17"/>
        <v>1665000000</v>
      </c>
      <c r="AI39" s="94" t="e">
        <f t="shared" si="17"/>
        <v>#REF!</v>
      </c>
      <c r="AJ39" s="94" t="e">
        <f t="shared" si="17"/>
        <v>#REF!</v>
      </c>
      <c r="AK39" s="94" t="e">
        <f t="shared" si="17"/>
        <v>#REF!</v>
      </c>
      <c r="AL39" s="94" t="e">
        <f t="shared" si="17"/>
        <v>#REF!</v>
      </c>
    </row>
    <row r="40" spans="1:38" ht="10.5" thickTop="1">
      <c r="AB40" s="164" t="e">
        <f>'01-12'!Y38</f>
        <v>#REF!</v>
      </c>
      <c r="AC40" s="132"/>
    </row>
    <row r="41" spans="1:38">
      <c r="P41" s="5"/>
      <c r="R41" s="5"/>
      <c r="T41" s="5"/>
      <c r="V41" s="5"/>
      <c r="X41" s="5"/>
      <c r="AB41" s="164" t="e">
        <f>AB40-AB39</f>
        <v>#REF!</v>
      </c>
      <c r="AC41" s="132"/>
    </row>
    <row r="42" spans="1:38">
      <c r="AB42" s="164"/>
      <c r="AC42" s="132"/>
    </row>
    <row r="43" spans="1:38">
      <c r="P43" s="5"/>
      <c r="AB43" s="132"/>
      <c r="AC43" s="132"/>
    </row>
    <row r="44" spans="1:38">
      <c r="P44" s="5"/>
      <c r="AB44" s="132"/>
      <c r="AC44" s="132"/>
    </row>
    <row r="45" spans="1:38">
      <c r="P45" s="5"/>
      <c r="AB45" s="132"/>
      <c r="AC45" s="132"/>
    </row>
    <row r="46" spans="1:38">
      <c r="Q46" s="5"/>
      <c r="AB46" s="132"/>
      <c r="AC46" s="132"/>
    </row>
    <row r="47" spans="1:38">
      <c r="Q47" s="5"/>
      <c r="AB47" s="132"/>
      <c r="AC47" s="132"/>
    </row>
    <row r="48" spans="1:38">
      <c r="Q48" s="5"/>
      <c r="AB48" s="132"/>
      <c r="AC48" s="132"/>
    </row>
    <row r="49" spans="14:45">
      <c r="Q49" s="5"/>
      <c r="AB49" s="132"/>
      <c r="AC49" s="132"/>
    </row>
    <row r="50" spans="14:45" ht="10.5">
      <c r="P50" s="72"/>
      <c r="Q50" s="72"/>
      <c r="AB50" s="132"/>
      <c r="AC50" s="132"/>
    </row>
    <row r="51" spans="14:45">
      <c r="Q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4:45" ht="10.5">
      <c r="P52" s="72"/>
      <c r="Q52" s="72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4:45" ht="10.5">
      <c r="N53" s="3"/>
      <c r="O53" s="3"/>
      <c r="P53" s="3"/>
      <c r="Q53" s="72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4:45"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4:45"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4:45"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4:45"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4:45"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4:45"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4:45"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4:45"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4:45"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4:45"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4:45"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36:45"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36:45"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36:45"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36:45"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36:45"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36:45"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6:45"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36:45"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36:45"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36:45"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36:45"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36:45"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36:45"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36:45"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36:45"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36:45"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36:45"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36:45"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36:45"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36:45"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36:45"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36:45"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36:45"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36:45"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36:45"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36:45"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36:45"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36:45"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36:45"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36:45"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36:45"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36:45"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36:45"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36:45"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36:45"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36:45"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36:45"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36:45"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36:45"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36:45"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36:45"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36:45"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36:45"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36:45"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36:45"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36:45"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36:45"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36:45"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36:45"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36:45"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36:45"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36:45"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36:45"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36:45"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36:45"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36:45"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36:45"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36:45"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36:45"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36:45"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36:45"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36:45"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36:45"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36:45"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36:45"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36:45"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36:45"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36:45"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36:45"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36:45"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36:45"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36:45"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36:45"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36:45"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36:45"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36:45"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36:45"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36:45"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36:45"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36:45"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36:45"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36:45"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36:45"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36:45"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36:45"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36:45"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36:45"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36:45"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36:45"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36:45"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36:45"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36:45"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36:45"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36:45"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36:45"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36:45"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36:45"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36:45"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36:45"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36:45"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36:45"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36:45"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36:45"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36:45"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36:45"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36:45"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36:45"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36:45"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36:45"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36:45"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36:45"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36:45"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36:45"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36:45"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36:45"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36:45"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36:45"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36:45"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36:45"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36:45"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36:45"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36:45"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36:45"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36:45"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36:45"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36:45"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36:45"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36:45"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36:45"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36:45"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36:45"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36:45"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36:45"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36:45"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36:45"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36:45"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36:45"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36:45"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36:45"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36:45"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36:45"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36:45"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36:45"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36:45"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36:45"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36:45"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36:45"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36:45"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36:45"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36:45"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36:45"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36:45"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36:45"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36:45"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36:45"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36:45"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36:45"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36:45"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36:45"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36:45"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36:45"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36:45"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36:45"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36:45"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36:45"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36:45"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36:45"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36:45"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36:45"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36:45"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36:45"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36:45"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36:45"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36:45"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36:45"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36:45"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36:45"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36:45"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36:45"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36:45"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36:45"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36:45"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36:45"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36:45"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36:45"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36:45"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36:45"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36:45"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36:45"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36:45"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36:45"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36:45"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36:45"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36:45"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36:45"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36:45"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36:45"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36:45"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36:45"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36:45"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36:45"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36:45"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36:45"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36:45"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36:45"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36:45"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36:45"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36:45"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36:45"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36:45"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36:45"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36:45"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36:45"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36:45"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36:45"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36:45"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36:45"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36:45"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36:45"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36:45"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36:45"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36:45"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36:45"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36:45"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36:45"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36:45"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36:45"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6:45"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6:45"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6:45"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6:45"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6:45"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6:45"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6:45"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6:45"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6:45"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6:45"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6:45"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6:45"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6:45"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6:45"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6:45"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6:45"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6:45"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6:45"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6:45"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6:45"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6:45"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6:45"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6:45"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6:45"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6:45"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6:45"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6:45"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6:45"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6:45"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6:45"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6:45"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6:45"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6:45"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</sheetData>
  <autoFilter ref="A7:AU57" xr:uid="{00000000-0001-0000-0C00-000000000000}"/>
  <mergeCells count="8">
    <mergeCell ref="AH5:AH6"/>
    <mergeCell ref="P5:P6"/>
    <mergeCell ref="M5:M6"/>
    <mergeCell ref="A5:A6"/>
    <mergeCell ref="B5:B6"/>
    <mergeCell ref="C5:C6"/>
    <mergeCell ref="H5:H6"/>
    <mergeCell ref="I5:I6"/>
  </mergeCells>
  <phoneticPr fontId="19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A1:J201"/>
  <sheetViews>
    <sheetView workbookViewId="0">
      <pane ySplit="1" topLeftCell="A2" activePane="bottomLeft" state="frozen"/>
      <selection pane="bottomLeft" activeCell="H17" sqref="H17:H52"/>
    </sheetView>
  </sheetViews>
  <sheetFormatPr defaultRowHeight="12.5"/>
  <cols>
    <col min="1" max="1" width="16.1796875" customWidth="1"/>
    <col min="2" max="2" width="8.26953125" customWidth="1"/>
    <col min="5" max="5" width="19.26953125" style="99" bestFit="1" customWidth="1"/>
    <col min="6" max="6" width="24.7265625" bestFit="1" customWidth="1"/>
    <col min="8" max="8" width="12.7265625" bestFit="1" customWidth="1"/>
    <col min="9" max="9" width="11.26953125" bestFit="1" customWidth="1"/>
    <col min="10" max="10" width="9.7265625" bestFit="1" customWidth="1"/>
  </cols>
  <sheetData>
    <row r="1" spans="1:10" ht="14.5">
      <c r="A1" s="104" t="s">
        <v>85</v>
      </c>
      <c r="B1" s="25" t="s">
        <v>53</v>
      </c>
      <c r="C1" s="25" t="s">
        <v>54</v>
      </c>
      <c r="D1" s="25" t="s">
        <v>55</v>
      </c>
      <c r="E1" s="97" t="s">
        <v>26</v>
      </c>
      <c r="F1" s="25" t="s">
        <v>56</v>
      </c>
      <c r="G1" s="25" t="s">
        <v>57</v>
      </c>
      <c r="H1" s="25" t="s">
        <v>58</v>
      </c>
      <c r="I1" s="25" t="s">
        <v>59</v>
      </c>
      <c r="J1" s="25" t="s">
        <v>60</v>
      </c>
    </row>
    <row r="2" spans="1:10" ht="14.5">
      <c r="A2" s="25" t="s">
        <v>92</v>
      </c>
      <c r="B2">
        <v>2</v>
      </c>
      <c r="C2" s="25">
        <v>2017</v>
      </c>
      <c r="D2" s="25">
        <v>0</v>
      </c>
      <c r="E2" s="98" t="s">
        <v>89</v>
      </c>
      <c r="F2" s="25" t="s">
        <v>86</v>
      </c>
      <c r="G2" s="25" t="s">
        <v>61</v>
      </c>
      <c r="H2" s="101">
        <v>24679161</v>
      </c>
      <c r="I2" s="101">
        <v>2525421</v>
      </c>
      <c r="J2" t="s">
        <v>62</v>
      </c>
    </row>
    <row r="3" spans="1:10" ht="14.5">
      <c r="A3" s="25" t="s">
        <v>93</v>
      </c>
      <c r="B3">
        <v>2</v>
      </c>
      <c r="C3" s="25">
        <v>2017</v>
      </c>
      <c r="D3" s="25">
        <v>0</v>
      </c>
      <c r="E3" s="98" t="s">
        <v>90</v>
      </c>
      <c r="F3" s="25" t="s">
        <v>87</v>
      </c>
      <c r="G3" s="25" t="s">
        <v>61</v>
      </c>
      <c r="H3" s="101">
        <v>24679161</v>
      </c>
      <c r="I3" s="101">
        <v>2525421</v>
      </c>
      <c r="J3" t="s">
        <v>62</v>
      </c>
    </row>
    <row r="4" spans="1:10" ht="14.5">
      <c r="A4" s="25" t="s">
        <v>94</v>
      </c>
      <c r="B4">
        <v>2</v>
      </c>
      <c r="C4" s="25">
        <v>2017</v>
      </c>
      <c r="D4" s="25">
        <v>0</v>
      </c>
      <c r="E4" s="98" t="s">
        <v>91</v>
      </c>
      <c r="F4" s="25" t="s">
        <v>88</v>
      </c>
      <c r="G4" s="25" t="s">
        <v>61</v>
      </c>
      <c r="H4" s="101">
        <v>24679161</v>
      </c>
      <c r="I4" s="101">
        <v>2525421</v>
      </c>
      <c r="J4" t="s">
        <v>208</v>
      </c>
    </row>
    <row r="5" spans="1:10" ht="14.5">
      <c r="A5" s="25" t="s">
        <v>184</v>
      </c>
      <c r="B5">
        <v>2</v>
      </c>
      <c r="C5" s="25">
        <v>2017</v>
      </c>
      <c r="D5" s="25">
        <v>0</v>
      </c>
      <c r="E5" s="98" t="s">
        <v>193</v>
      </c>
      <c r="F5" s="25" t="s">
        <v>95</v>
      </c>
      <c r="G5" s="25" t="s">
        <v>61</v>
      </c>
      <c r="H5" s="101">
        <v>11233135</v>
      </c>
      <c r="I5" s="101">
        <v>339771</v>
      </c>
    </row>
    <row r="6" spans="1:10" ht="14.5">
      <c r="A6" s="25" t="s">
        <v>185</v>
      </c>
      <c r="B6">
        <v>2</v>
      </c>
      <c r="C6" s="25">
        <v>2017</v>
      </c>
      <c r="D6" s="25">
        <v>0</v>
      </c>
      <c r="E6" s="98" t="s">
        <v>84</v>
      </c>
      <c r="F6" s="25" t="s">
        <v>96</v>
      </c>
      <c r="G6" s="25" t="s">
        <v>61</v>
      </c>
      <c r="H6" s="101">
        <v>8453350</v>
      </c>
      <c r="I6" s="101">
        <v>140430</v>
      </c>
    </row>
    <row r="7" spans="1:10" ht="14.5">
      <c r="A7" s="25" t="s">
        <v>186</v>
      </c>
      <c r="B7">
        <v>2</v>
      </c>
      <c r="C7" s="25">
        <v>2017</v>
      </c>
      <c r="D7" s="25">
        <v>0</v>
      </c>
      <c r="E7" s="98" t="s">
        <v>105</v>
      </c>
      <c r="F7" s="25" t="s">
        <v>97</v>
      </c>
      <c r="G7" s="25" t="s">
        <v>61</v>
      </c>
      <c r="H7" s="101">
        <v>5954260</v>
      </c>
      <c r="I7" s="101">
        <v>54567</v>
      </c>
    </row>
    <row r="8" spans="1:10" ht="14.5">
      <c r="A8" s="25" t="s">
        <v>188</v>
      </c>
      <c r="B8">
        <v>2</v>
      </c>
      <c r="C8" s="25">
        <v>2017</v>
      </c>
      <c r="D8" s="25">
        <v>0</v>
      </c>
      <c r="E8" s="98" t="s">
        <v>106</v>
      </c>
      <c r="F8" s="25" t="s">
        <v>99</v>
      </c>
      <c r="G8" s="25" t="s">
        <v>61</v>
      </c>
      <c r="H8" s="101">
        <v>5374793</v>
      </c>
      <c r="I8" s="101">
        <v>27042</v>
      </c>
    </row>
    <row r="9" spans="1:10" ht="14.5">
      <c r="A9" s="25" t="s">
        <v>191</v>
      </c>
      <c r="B9">
        <v>2</v>
      </c>
      <c r="C9" s="25">
        <v>2017</v>
      </c>
      <c r="D9" s="25">
        <v>0</v>
      </c>
      <c r="E9" s="98" t="s">
        <v>108</v>
      </c>
      <c r="F9" s="25" t="s">
        <v>102</v>
      </c>
      <c r="G9" s="25" t="s">
        <v>61</v>
      </c>
      <c r="H9" s="101">
        <v>8321519</v>
      </c>
      <c r="I9" s="101">
        <v>110763</v>
      </c>
    </row>
    <row r="10" spans="1:10" ht="14.5">
      <c r="A10" s="25" t="s">
        <v>115</v>
      </c>
      <c r="B10">
        <v>2</v>
      </c>
      <c r="C10" s="25">
        <v>2017</v>
      </c>
      <c r="D10" s="25">
        <v>0</v>
      </c>
      <c r="E10" s="98" t="s">
        <v>198</v>
      </c>
      <c r="F10" s="25" t="s">
        <v>151</v>
      </c>
      <c r="G10" s="25" t="s">
        <v>61</v>
      </c>
      <c r="H10" s="101">
        <v>7772734.25</v>
      </c>
      <c r="I10" s="101">
        <v>103446</v>
      </c>
    </row>
    <row r="11" spans="1:10" ht="14.5">
      <c r="A11" s="25" t="s">
        <v>125</v>
      </c>
      <c r="B11">
        <v>2</v>
      </c>
      <c r="C11" s="25">
        <v>2017</v>
      </c>
      <c r="D11" s="25">
        <v>0</v>
      </c>
      <c r="E11" s="98" t="s">
        <v>204</v>
      </c>
      <c r="F11" s="25" t="s">
        <v>161</v>
      </c>
      <c r="G11" s="25" t="s">
        <v>61</v>
      </c>
      <c r="H11" s="101">
        <v>7123627.25</v>
      </c>
      <c r="I11" s="101">
        <v>72613</v>
      </c>
    </row>
    <row r="12" spans="1:10" ht="14.5">
      <c r="A12" s="25" t="s">
        <v>133</v>
      </c>
      <c r="B12">
        <v>2</v>
      </c>
      <c r="C12" s="25">
        <v>2017</v>
      </c>
      <c r="D12" s="25">
        <v>0</v>
      </c>
      <c r="E12" s="98" t="s">
        <v>84</v>
      </c>
      <c r="F12" s="25" t="s">
        <v>169</v>
      </c>
      <c r="G12" s="25" t="s">
        <v>61</v>
      </c>
      <c r="H12" s="101">
        <v>4956815.25</v>
      </c>
      <c r="I12" s="101">
        <v>8625</v>
      </c>
    </row>
    <row r="13" spans="1:10" ht="14.5">
      <c r="A13" s="25" t="s">
        <v>134</v>
      </c>
      <c r="B13">
        <v>2</v>
      </c>
      <c r="C13" s="25">
        <v>2017</v>
      </c>
      <c r="D13" s="25">
        <v>0</v>
      </c>
      <c r="E13" s="98" t="s">
        <v>84</v>
      </c>
      <c r="F13" s="25" t="s">
        <v>170</v>
      </c>
      <c r="G13" s="25" t="s">
        <v>61</v>
      </c>
      <c r="H13" s="101">
        <v>5756888.25</v>
      </c>
      <c r="I13" s="101">
        <v>9230</v>
      </c>
    </row>
    <row r="14" spans="1:10" ht="14.5">
      <c r="A14" s="25" t="s">
        <v>141</v>
      </c>
      <c r="B14">
        <v>2</v>
      </c>
      <c r="C14" s="25">
        <v>2017</v>
      </c>
      <c r="D14" s="25">
        <v>0</v>
      </c>
      <c r="E14" s="98" t="s">
        <v>84</v>
      </c>
      <c r="F14" s="25" t="s">
        <v>177</v>
      </c>
      <c r="G14" s="25" t="s">
        <v>61</v>
      </c>
      <c r="H14" s="101">
        <v>6910368.25</v>
      </c>
      <c r="I14" s="101">
        <v>119980</v>
      </c>
    </row>
    <row r="15" spans="1:10" ht="14.5">
      <c r="A15" s="25" t="s">
        <v>145</v>
      </c>
      <c r="B15">
        <v>2</v>
      </c>
      <c r="C15" s="25">
        <v>2017</v>
      </c>
      <c r="D15" s="25">
        <v>0</v>
      </c>
      <c r="E15" s="98" t="s">
        <v>84</v>
      </c>
      <c r="F15" s="25" t="s">
        <v>181</v>
      </c>
      <c r="G15" s="25" t="s">
        <v>61</v>
      </c>
      <c r="H15" s="101">
        <v>6762615.25</v>
      </c>
      <c r="I15" s="101">
        <v>44055</v>
      </c>
    </row>
    <row r="16" spans="1:10" ht="14.5">
      <c r="A16" s="25"/>
      <c r="C16" s="25"/>
      <c r="D16" s="25"/>
      <c r="E16" s="98"/>
      <c r="F16" s="25"/>
      <c r="G16" s="25"/>
      <c r="H16" s="101"/>
      <c r="I16" s="101"/>
    </row>
    <row r="17" spans="1:9" ht="14.5">
      <c r="A17" s="25" t="s">
        <v>187</v>
      </c>
      <c r="B17">
        <v>2</v>
      </c>
      <c r="C17" s="25">
        <v>2017</v>
      </c>
      <c r="D17" s="25">
        <v>0</v>
      </c>
      <c r="E17" s="98" t="s">
        <v>194</v>
      </c>
      <c r="F17" s="25" t="s">
        <v>98</v>
      </c>
      <c r="G17" s="25" t="s">
        <v>61</v>
      </c>
      <c r="H17" s="101">
        <v>5750009</v>
      </c>
      <c r="I17" s="101">
        <v>0</v>
      </c>
    </row>
    <row r="18" spans="1:9" ht="14.5">
      <c r="A18" s="25" t="s">
        <v>189</v>
      </c>
      <c r="B18">
        <v>2</v>
      </c>
      <c r="C18" s="25">
        <v>2017</v>
      </c>
      <c r="D18" s="25">
        <v>0</v>
      </c>
      <c r="E18" s="98" t="s">
        <v>107</v>
      </c>
      <c r="F18" s="25" t="s">
        <v>100</v>
      </c>
      <c r="G18" s="25" t="s">
        <v>61</v>
      </c>
      <c r="H18" s="101">
        <v>4537519</v>
      </c>
      <c r="I18" s="101">
        <v>0</v>
      </c>
    </row>
    <row r="19" spans="1:9" ht="14.5">
      <c r="A19" s="25" t="s">
        <v>190</v>
      </c>
      <c r="B19">
        <v>2</v>
      </c>
      <c r="C19" s="25">
        <v>2017</v>
      </c>
      <c r="D19" s="25">
        <v>0</v>
      </c>
      <c r="E19" s="98" t="s">
        <v>195</v>
      </c>
      <c r="F19" s="25" t="s">
        <v>101</v>
      </c>
      <c r="G19" s="25" t="s">
        <v>61</v>
      </c>
      <c r="H19" s="101">
        <v>5852345</v>
      </c>
      <c r="I19" s="101">
        <v>0</v>
      </c>
    </row>
    <row r="20" spans="1:9" ht="14.5">
      <c r="A20" s="25" t="s">
        <v>192</v>
      </c>
      <c r="B20">
        <v>2</v>
      </c>
      <c r="C20" s="25">
        <v>2017</v>
      </c>
      <c r="D20" s="25">
        <v>0</v>
      </c>
      <c r="E20" s="98" t="s">
        <v>109</v>
      </c>
      <c r="F20" s="25" t="s">
        <v>103</v>
      </c>
      <c r="G20" s="25" t="s">
        <v>61</v>
      </c>
      <c r="H20" s="101">
        <v>5265583</v>
      </c>
      <c r="I20" s="101">
        <v>0</v>
      </c>
    </row>
    <row r="21" spans="1:9" ht="14.5">
      <c r="A21" s="25" t="s">
        <v>110</v>
      </c>
      <c r="B21">
        <v>2</v>
      </c>
      <c r="C21" s="25">
        <v>2017</v>
      </c>
      <c r="D21" s="25">
        <v>0</v>
      </c>
      <c r="E21" s="98" t="s">
        <v>84</v>
      </c>
      <c r="F21" s="25" t="s">
        <v>104</v>
      </c>
      <c r="G21" s="25" t="s">
        <v>61</v>
      </c>
      <c r="H21" s="101">
        <v>4038781</v>
      </c>
      <c r="I21" s="101">
        <v>0</v>
      </c>
    </row>
    <row r="22" spans="1:9" ht="14.5">
      <c r="A22" s="25" t="s">
        <v>111</v>
      </c>
      <c r="B22">
        <v>2</v>
      </c>
      <c r="C22" s="25">
        <v>2017</v>
      </c>
      <c r="D22" s="25">
        <v>0</v>
      </c>
      <c r="E22" s="98" t="s">
        <v>84</v>
      </c>
      <c r="F22" s="25" t="s">
        <v>148</v>
      </c>
      <c r="G22" s="25" t="s">
        <v>61</v>
      </c>
      <c r="H22" s="101">
        <v>5173327.75</v>
      </c>
      <c r="I22" s="101">
        <v>0</v>
      </c>
    </row>
    <row r="23" spans="1:9" ht="14.5">
      <c r="A23" s="25" t="s">
        <v>112</v>
      </c>
      <c r="B23">
        <v>2</v>
      </c>
      <c r="C23" s="25">
        <v>2017</v>
      </c>
      <c r="D23" s="25">
        <v>0</v>
      </c>
      <c r="E23" s="98" t="s">
        <v>84</v>
      </c>
      <c r="F23" s="25" t="s">
        <v>149</v>
      </c>
      <c r="G23" s="25" t="s">
        <v>61</v>
      </c>
      <c r="H23" s="101">
        <v>3885349.75</v>
      </c>
      <c r="I23" s="101">
        <v>0</v>
      </c>
    </row>
    <row r="24" spans="1:9" ht="14.5">
      <c r="A24" s="25" t="s">
        <v>113</v>
      </c>
      <c r="B24">
        <v>2</v>
      </c>
      <c r="C24" s="25">
        <v>2017</v>
      </c>
      <c r="D24" s="25">
        <v>0</v>
      </c>
      <c r="E24" s="98" t="s">
        <v>196</v>
      </c>
      <c r="F24" s="25" t="s">
        <v>207</v>
      </c>
      <c r="G24" s="25" t="s">
        <v>61</v>
      </c>
      <c r="H24" s="101">
        <v>4466075.25</v>
      </c>
      <c r="I24" s="101">
        <v>0</v>
      </c>
    </row>
    <row r="25" spans="1:9" ht="14.5">
      <c r="A25" s="25" t="s">
        <v>114</v>
      </c>
      <c r="B25">
        <v>2</v>
      </c>
      <c r="C25" s="25">
        <v>2017</v>
      </c>
      <c r="D25" s="25">
        <v>0</v>
      </c>
      <c r="E25" s="98" t="s">
        <v>197</v>
      </c>
      <c r="F25" s="25" t="s">
        <v>150</v>
      </c>
      <c r="G25" s="25" t="s">
        <v>61</v>
      </c>
      <c r="H25" s="101">
        <v>4013384.25</v>
      </c>
      <c r="I25" s="101">
        <v>0</v>
      </c>
    </row>
    <row r="26" spans="1:9" ht="14.5">
      <c r="A26" s="25" t="s">
        <v>116</v>
      </c>
      <c r="B26">
        <v>2</v>
      </c>
      <c r="C26" s="25">
        <v>2017</v>
      </c>
      <c r="D26" s="25">
        <v>0</v>
      </c>
      <c r="E26" s="98" t="s">
        <v>199</v>
      </c>
      <c r="F26" s="25" t="s">
        <v>152</v>
      </c>
      <c r="G26" s="25" t="s">
        <v>61</v>
      </c>
      <c r="H26" s="101">
        <v>4579252.25</v>
      </c>
      <c r="I26" s="101">
        <v>0</v>
      </c>
    </row>
    <row r="27" spans="1:9" ht="14.5">
      <c r="A27" s="25" t="s">
        <v>117</v>
      </c>
      <c r="B27">
        <v>2</v>
      </c>
      <c r="C27" s="25">
        <v>2017</v>
      </c>
      <c r="D27" s="25">
        <v>0</v>
      </c>
      <c r="E27" s="98" t="s">
        <v>201</v>
      </c>
      <c r="F27" s="25" t="s">
        <v>153</v>
      </c>
      <c r="G27" s="25" t="s">
        <v>61</v>
      </c>
      <c r="H27" s="101">
        <v>4361405.25</v>
      </c>
      <c r="I27" s="101">
        <v>0</v>
      </c>
    </row>
    <row r="28" spans="1:9" ht="14.5">
      <c r="A28" s="25" t="s">
        <v>118</v>
      </c>
      <c r="B28">
        <v>2</v>
      </c>
      <c r="C28" s="25">
        <v>2017</v>
      </c>
      <c r="D28" s="25">
        <v>0</v>
      </c>
      <c r="E28" s="98" t="s">
        <v>200</v>
      </c>
      <c r="F28" s="25" t="s">
        <v>154</v>
      </c>
      <c r="G28" s="25" t="s">
        <v>61</v>
      </c>
      <c r="H28" s="101">
        <v>5132898.25</v>
      </c>
      <c r="I28" s="101">
        <v>0</v>
      </c>
    </row>
    <row r="29" spans="1:9" ht="14.5">
      <c r="A29" s="25" t="s">
        <v>119</v>
      </c>
      <c r="B29">
        <v>2</v>
      </c>
      <c r="C29" s="25">
        <v>2017</v>
      </c>
      <c r="D29" s="25">
        <v>0</v>
      </c>
      <c r="E29" s="98" t="s">
        <v>84</v>
      </c>
      <c r="F29" s="25" t="s">
        <v>155</v>
      </c>
      <c r="G29" s="25" t="s">
        <v>61</v>
      </c>
      <c r="H29" s="101">
        <v>5118046.25</v>
      </c>
      <c r="I29" s="101">
        <v>0</v>
      </c>
    </row>
    <row r="30" spans="1:9" ht="14.5">
      <c r="A30" s="25" t="s">
        <v>120</v>
      </c>
      <c r="B30">
        <v>2</v>
      </c>
      <c r="C30" s="25">
        <v>2017</v>
      </c>
      <c r="D30" s="25">
        <v>0</v>
      </c>
      <c r="E30" s="98" t="s">
        <v>202</v>
      </c>
      <c r="F30" s="25" t="s">
        <v>156</v>
      </c>
      <c r="G30" s="25" t="s">
        <v>61</v>
      </c>
      <c r="H30" s="101">
        <v>4465482.75</v>
      </c>
      <c r="I30" s="101">
        <v>0</v>
      </c>
    </row>
    <row r="31" spans="1:9" ht="14.5">
      <c r="A31" s="25" t="s">
        <v>121</v>
      </c>
      <c r="B31">
        <v>2</v>
      </c>
      <c r="C31" s="25">
        <v>2017</v>
      </c>
      <c r="D31" s="25">
        <v>0</v>
      </c>
      <c r="E31" s="98" t="s">
        <v>203</v>
      </c>
      <c r="F31" s="25" t="s">
        <v>157</v>
      </c>
      <c r="G31" s="25" t="s">
        <v>61</v>
      </c>
      <c r="H31" s="101">
        <v>4786979.9499999993</v>
      </c>
      <c r="I31" s="101">
        <v>0</v>
      </c>
    </row>
    <row r="32" spans="1:9" ht="14.5">
      <c r="A32" s="25" t="s">
        <v>122</v>
      </c>
      <c r="B32">
        <v>2</v>
      </c>
      <c r="C32" s="25">
        <v>2017</v>
      </c>
      <c r="D32" s="25">
        <v>0</v>
      </c>
      <c r="E32" s="98" t="s">
        <v>84</v>
      </c>
      <c r="F32" s="25" t="s">
        <v>158</v>
      </c>
      <c r="G32" s="25" t="s">
        <v>61</v>
      </c>
      <c r="H32" s="101">
        <v>5219716.25</v>
      </c>
      <c r="I32" s="101">
        <v>0</v>
      </c>
    </row>
    <row r="33" spans="1:9" ht="14.5">
      <c r="A33" s="25" t="s">
        <v>123</v>
      </c>
      <c r="B33">
        <v>2</v>
      </c>
      <c r="C33" s="25">
        <v>2017</v>
      </c>
      <c r="D33" s="25">
        <v>0</v>
      </c>
      <c r="E33" s="98" t="s">
        <v>84</v>
      </c>
      <c r="F33" s="25" t="s">
        <v>159</v>
      </c>
      <c r="G33" s="25" t="s">
        <v>61</v>
      </c>
      <c r="H33" s="101">
        <v>4586766.25</v>
      </c>
      <c r="I33" s="101">
        <v>0</v>
      </c>
    </row>
    <row r="34" spans="1:9" ht="14.5">
      <c r="A34" s="25" t="s">
        <v>124</v>
      </c>
      <c r="B34">
        <v>2</v>
      </c>
      <c r="C34" s="25">
        <v>2017</v>
      </c>
      <c r="D34" s="25">
        <v>0</v>
      </c>
      <c r="E34" s="98" t="s">
        <v>84</v>
      </c>
      <c r="F34" s="25" t="s">
        <v>160</v>
      </c>
      <c r="G34" s="25" t="s">
        <v>61</v>
      </c>
      <c r="H34" s="101">
        <v>4780346.25</v>
      </c>
      <c r="I34" s="101">
        <v>0</v>
      </c>
    </row>
    <row r="35" spans="1:9" ht="14.5">
      <c r="A35" s="25" t="s">
        <v>126</v>
      </c>
      <c r="B35">
        <v>2</v>
      </c>
      <c r="C35" s="25">
        <v>2017</v>
      </c>
      <c r="D35" s="25">
        <v>0</v>
      </c>
      <c r="E35" s="98" t="s">
        <v>84</v>
      </c>
      <c r="F35" s="25" t="s">
        <v>162</v>
      </c>
      <c r="G35" s="25" t="s">
        <v>61</v>
      </c>
      <c r="H35" s="101">
        <v>4315433.25</v>
      </c>
      <c r="I35" s="101">
        <v>0</v>
      </c>
    </row>
    <row r="36" spans="1:9" ht="14.5">
      <c r="A36" s="25" t="s">
        <v>127</v>
      </c>
      <c r="B36">
        <v>2</v>
      </c>
      <c r="C36" s="25">
        <v>2017</v>
      </c>
      <c r="D36" s="25">
        <v>0</v>
      </c>
      <c r="E36" s="98" t="s">
        <v>205</v>
      </c>
      <c r="F36" s="25" t="s">
        <v>163</v>
      </c>
      <c r="G36" s="25" t="s">
        <v>61</v>
      </c>
      <c r="H36" s="101">
        <v>1169637.2</v>
      </c>
      <c r="I36" s="101">
        <v>0</v>
      </c>
    </row>
    <row r="37" spans="1:9" ht="14.5">
      <c r="A37" s="25" t="s">
        <v>128</v>
      </c>
      <c r="B37">
        <v>2</v>
      </c>
      <c r="C37" s="25">
        <v>2017</v>
      </c>
      <c r="D37" s="25">
        <v>0</v>
      </c>
      <c r="E37" s="98" t="s">
        <v>84</v>
      </c>
      <c r="F37" s="25" t="s">
        <v>164</v>
      </c>
      <c r="G37" s="25" t="s">
        <v>61</v>
      </c>
      <c r="H37" s="101">
        <v>4401186.25</v>
      </c>
      <c r="I37" s="101">
        <v>0</v>
      </c>
    </row>
    <row r="38" spans="1:9" ht="14.5">
      <c r="A38" s="25" t="s">
        <v>129</v>
      </c>
      <c r="B38">
        <v>2</v>
      </c>
      <c r="C38" s="25">
        <v>2017</v>
      </c>
      <c r="D38" s="25">
        <v>0</v>
      </c>
      <c r="E38" s="98" t="s">
        <v>84</v>
      </c>
      <c r="F38" s="25" t="s">
        <v>165</v>
      </c>
      <c r="G38" s="25" t="s">
        <v>61</v>
      </c>
      <c r="H38" s="101">
        <v>5155284.25</v>
      </c>
      <c r="I38" s="101">
        <v>0</v>
      </c>
    </row>
    <row r="39" spans="1:9" ht="14.5">
      <c r="A39" s="25" t="s">
        <v>130</v>
      </c>
      <c r="B39">
        <v>2</v>
      </c>
      <c r="C39" s="25">
        <v>2017</v>
      </c>
      <c r="D39" s="25">
        <v>0</v>
      </c>
      <c r="E39" s="98" t="s">
        <v>84</v>
      </c>
      <c r="F39" s="25" t="s">
        <v>166</v>
      </c>
      <c r="G39" s="25" t="s">
        <v>61</v>
      </c>
      <c r="H39" s="101">
        <v>3906199.25</v>
      </c>
      <c r="I39" s="101">
        <v>0</v>
      </c>
    </row>
    <row r="40" spans="1:9" ht="14.5">
      <c r="A40" s="25" t="s">
        <v>131</v>
      </c>
      <c r="B40">
        <v>2</v>
      </c>
      <c r="C40" s="25">
        <v>2017</v>
      </c>
      <c r="D40" s="25">
        <v>0</v>
      </c>
      <c r="E40" s="98" t="s">
        <v>84</v>
      </c>
      <c r="F40" s="25" t="s">
        <v>167</v>
      </c>
      <c r="G40" s="25" t="s">
        <v>61</v>
      </c>
      <c r="H40" s="101">
        <v>3906199.25</v>
      </c>
      <c r="I40" s="101">
        <v>0</v>
      </c>
    </row>
    <row r="41" spans="1:9" ht="14.5">
      <c r="A41" s="25" t="s">
        <v>132</v>
      </c>
      <c r="B41">
        <v>2</v>
      </c>
      <c r="C41" s="25">
        <v>2017</v>
      </c>
      <c r="D41" s="25">
        <v>0</v>
      </c>
      <c r="E41" s="98" t="s">
        <v>206</v>
      </c>
      <c r="F41" s="25" t="s">
        <v>168</v>
      </c>
      <c r="G41" s="25" t="s">
        <v>61</v>
      </c>
      <c r="H41" s="101">
        <v>3912199.25</v>
      </c>
      <c r="I41" s="101">
        <v>0</v>
      </c>
    </row>
    <row r="42" spans="1:9" ht="14.5">
      <c r="A42" s="25" t="s">
        <v>135</v>
      </c>
      <c r="B42">
        <v>2</v>
      </c>
      <c r="C42" s="25">
        <v>2017</v>
      </c>
      <c r="D42" s="25">
        <v>0</v>
      </c>
      <c r="E42" s="98" t="s">
        <v>84</v>
      </c>
      <c r="F42" s="25" t="s">
        <v>171</v>
      </c>
      <c r="G42" s="25" t="s">
        <v>61</v>
      </c>
      <c r="H42" s="101">
        <v>3980149.75</v>
      </c>
      <c r="I42" s="101">
        <v>0</v>
      </c>
    </row>
    <row r="43" spans="1:9" ht="14.5">
      <c r="A43" s="25" t="s">
        <v>136</v>
      </c>
      <c r="B43">
        <v>2</v>
      </c>
      <c r="C43" s="25">
        <v>2017</v>
      </c>
      <c r="D43" s="25">
        <v>0</v>
      </c>
      <c r="E43" s="98" t="s">
        <v>84</v>
      </c>
      <c r="F43" s="25" t="s">
        <v>172</v>
      </c>
      <c r="G43" s="25" t="s">
        <v>61</v>
      </c>
      <c r="H43" s="101">
        <v>3912199.25</v>
      </c>
      <c r="I43" s="101">
        <v>0</v>
      </c>
    </row>
    <row r="44" spans="1:9" ht="14.5">
      <c r="A44" s="25" t="s">
        <v>137</v>
      </c>
      <c r="B44">
        <v>2</v>
      </c>
      <c r="C44" s="25">
        <v>2017</v>
      </c>
      <c r="D44" s="25">
        <v>0</v>
      </c>
      <c r="E44" s="98" t="s">
        <v>84</v>
      </c>
      <c r="F44" s="25" t="s">
        <v>173</v>
      </c>
      <c r="G44" s="25" t="s">
        <v>61</v>
      </c>
      <c r="H44" s="101">
        <v>3912199.25</v>
      </c>
      <c r="I44" s="101">
        <v>0</v>
      </c>
    </row>
    <row r="45" spans="1:9" ht="14.5">
      <c r="A45" s="25" t="s">
        <v>138</v>
      </c>
      <c r="B45">
        <v>2</v>
      </c>
      <c r="C45" s="25">
        <v>2017</v>
      </c>
      <c r="D45" s="25">
        <v>0</v>
      </c>
      <c r="E45" s="98" t="s">
        <v>84</v>
      </c>
      <c r="F45" s="25" t="s">
        <v>174</v>
      </c>
      <c r="G45" s="25" t="s">
        <v>61</v>
      </c>
      <c r="H45" s="101">
        <v>3906199.25</v>
      </c>
      <c r="I45" s="101">
        <v>0</v>
      </c>
    </row>
    <row r="46" spans="1:9" ht="14.5">
      <c r="A46" s="25" t="s">
        <v>139</v>
      </c>
      <c r="B46">
        <v>2</v>
      </c>
      <c r="C46" s="25">
        <v>2017</v>
      </c>
      <c r="D46" s="25">
        <v>0</v>
      </c>
      <c r="E46" s="98" t="s">
        <v>84</v>
      </c>
      <c r="F46" s="25" t="s">
        <v>175</v>
      </c>
      <c r="G46" s="25" t="s">
        <v>61</v>
      </c>
      <c r="H46" s="101">
        <v>3870199.25</v>
      </c>
      <c r="I46" s="101">
        <v>0</v>
      </c>
    </row>
    <row r="47" spans="1:9" ht="14.5">
      <c r="A47" s="25" t="s">
        <v>140</v>
      </c>
      <c r="B47">
        <v>2</v>
      </c>
      <c r="C47" s="25">
        <v>2017</v>
      </c>
      <c r="D47" s="25">
        <v>0</v>
      </c>
      <c r="E47" s="98" t="s">
        <v>84</v>
      </c>
      <c r="F47" s="25" t="s">
        <v>176</v>
      </c>
      <c r="G47" s="25" t="s">
        <v>61</v>
      </c>
      <c r="H47" s="101">
        <v>3912199.25</v>
      </c>
      <c r="I47" s="101">
        <v>0</v>
      </c>
    </row>
    <row r="48" spans="1:9" ht="14.5">
      <c r="A48" s="25" t="s">
        <v>142</v>
      </c>
      <c r="B48">
        <v>2</v>
      </c>
      <c r="C48" s="25">
        <v>2017</v>
      </c>
      <c r="D48" s="25">
        <v>0</v>
      </c>
      <c r="E48" s="98" t="s">
        <v>84</v>
      </c>
      <c r="F48" s="25" t="s">
        <v>178</v>
      </c>
      <c r="G48" s="25" t="s">
        <v>61</v>
      </c>
      <c r="H48" s="101">
        <v>3653088.25</v>
      </c>
      <c r="I48" s="101">
        <v>0</v>
      </c>
    </row>
    <row r="49" spans="1:9" ht="14.5">
      <c r="A49" s="25" t="s">
        <v>143</v>
      </c>
      <c r="B49">
        <v>2</v>
      </c>
      <c r="C49" s="25">
        <v>2017</v>
      </c>
      <c r="D49" s="25">
        <v>0</v>
      </c>
      <c r="E49" s="98" t="s">
        <v>84</v>
      </c>
      <c r="F49" s="25" t="s">
        <v>179</v>
      </c>
      <c r="G49" s="25" t="s">
        <v>61</v>
      </c>
      <c r="H49" s="101">
        <v>3906199.25</v>
      </c>
      <c r="I49" s="101">
        <v>0</v>
      </c>
    </row>
    <row r="50" spans="1:9" ht="14.5">
      <c r="A50" s="25" t="s">
        <v>144</v>
      </c>
      <c r="B50">
        <v>2</v>
      </c>
      <c r="C50" s="25">
        <v>2017</v>
      </c>
      <c r="D50" s="25">
        <v>0</v>
      </c>
      <c r="E50" s="98" t="s">
        <v>84</v>
      </c>
      <c r="F50" s="25" t="s">
        <v>180</v>
      </c>
      <c r="G50" s="25" t="s">
        <v>61</v>
      </c>
      <c r="H50" s="101">
        <v>3912199.25</v>
      </c>
      <c r="I50" s="101">
        <v>0</v>
      </c>
    </row>
    <row r="51" spans="1:9" ht="14.5">
      <c r="A51" s="25" t="s">
        <v>146</v>
      </c>
      <c r="B51">
        <v>2</v>
      </c>
      <c r="C51" s="25">
        <v>2017</v>
      </c>
      <c r="D51" s="25">
        <v>0</v>
      </c>
      <c r="E51" s="98" t="s">
        <v>84</v>
      </c>
      <c r="F51" s="25" t="s">
        <v>182</v>
      </c>
      <c r="G51" s="25" t="s">
        <v>61</v>
      </c>
      <c r="H51" s="101">
        <v>5486481.25</v>
      </c>
      <c r="I51" s="101">
        <v>0</v>
      </c>
    </row>
    <row r="52" spans="1:9" ht="14.5">
      <c r="A52" s="25" t="s">
        <v>147</v>
      </c>
      <c r="B52">
        <v>2</v>
      </c>
      <c r="C52" s="25">
        <v>2017</v>
      </c>
      <c r="D52" s="25">
        <v>0</v>
      </c>
      <c r="E52" s="98" t="s">
        <v>84</v>
      </c>
      <c r="F52" s="25" t="s">
        <v>183</v>
      </c>
      <c r="G52" s="25" t="s">
        <v>61</v>
      </c>
      <c r="H52" s="101">
        <v>4346791.25</v>
      </c>
      <c r="I52" s="101">
        <v>0</v>
      </c>
    </row>
    <row r="53" spans="1:9" ht="14.5">
      <c r="A53" s="25"/>
      <c r="C53" s="25"/>
      <c r="D53" s="25"/>
      <c r="E53" s="98"/>
      <c r="F53" s="25"/>
      <c r="G53" s="25"/>
      <c r="H53" s="101"/>
      <c r="I53" s="101"/>
    </row>
    <row r="54" spans="1:9" ht="14.5">
      <c r="A54" s="25"/>
      <c r="C54" s="25"/>
      <c r="D54" s="25"/>
      <c r="E54" s="98"/>
      <c r="F54" s="25"/>
      <c r="G54" s="25"/>
      <c r="H54" s="101"/>
      <c r="I54" s="101"/>
    </row>
    <row r="55" spans="1:9" ht="14.5">
      <c r="A55" s="25"/>
      <c r="C55" s="25"/>
      <c r="D55" s="25"/>
      <c r="E55" s="98"/>
      <c r="F55" s="25"/>
      <c r="G55" s="25"/>
      <c r="H55" s="101"/>
      <c r="I55" s="101"/>
    </row>
    <row r="56" spans="1:9" ht="14.5">
      <c r="A56" s="25"/>
      <c r="C56" s="25"/>
      <c r="D56" s="25"/>
      <c r="E56" s="98"/>
      <c r="F56" s="25"/>
      <c r="G56" s="25"/>
      <c r="H56" s="101"/>
      <c r="I56" s="101"/>
    </row>
    <row r="57" spans="1:9" ht="14.5">
      <c r="A57" s="25"/>
      <c r="C57" s="25"/>
      <c r="D57" s="25"/>
      <c r="E57" s="98"/>
      <c r="F57" s="25"/>
      <c r="G57" s="25"/>
      <c r="H57" s="101"/>
      <c r="I57" s="101"/>
    </row>
    <row r="58" spans="1:9" ht="14.5">
      <c r="A58" s="25"/>
      <c r="C58" s="25"/>
      <c r="D58" s="25"/>
      <c r="E58" s="98"/>
      <c r="F58" s="25"/>
      <c r="G58" s="25"/>
      <c r="H58" s="101"/>
      <c r="I58" s="101"/>
    </row>
    <row r="59" spans="1:9" ht="14.5">
      <c r="A59" s="25"/>
      <c r="C59" s="25"/>
      <c r="D59" s="25"/>
      <c r="E59" s="98"/>
      <c r="F59" s="25"/>
      <c r="G59" s="25"/>
      <c r="H59" s="101"/>
      <c r="I59" s="101"/>
    </row>
    <row r="60" spans="1:9" ht="14.5">
      <c r="A60" s="25"/>
      <c r="C60" s="25"/>
      <c r="D60" s="25"/>
      <c r="E60" s="98"/>
      <c r="F60" s="25"/>
      <c r="G60" s="25"/>
      <c r="H60" s="101"/>
      <c r="I60" s="101"/>
    </row>
    <row r="61" spans="1:9" ht="14.5">
      <c r="A61" s="25"/>
      <c r="C61" s="25"/>
      <c r="D61" s="25"/>
      <c r="E61" s="98"/>
      <c r="F61" s="25"/>
      <c r="G61" s="25"/>
      <c r="H61" s="101"/>
      <c r="I61" s="101"/>
    </row>
    <row r="62" spans="1:9" ht="14.5">
      <c r="A62" s="25"/>
      <c r="C62" s="25"/>
      <c r="D62" s="25"/>
      <c r="E62" s="98"/>
      <c r="F62" s="25"/>
      <c r="G62" s="25"/>
      <c r="H62" s="101"/>
      <c r="I62" s="101"/>
    </row>
    <row r="63" spans="1:9" ht="14.5">
      <c r="A63" s="25"/>
      <c r="C63" s="25"/>
      <c r="D63" s="25"/>
      <c r="E63" s="98"/>
      <c r="F63" s="25"/>
      <c r="G63" s="25"/>
      <c r="H63" s="101"/>
      <c r="I63" s="101"/>
    </row>
    <row r="64" spans="1:9" ht="14.5">
      <c r="A64" s="25"/>
      <c r="C64" s="25"/>
      <c r="D64" s="25"/>
      <c r="E64" s="98"/>
      <c r="F64" s="25"/>
      <c r="G64" s="25"/>
      <c r="H64" s="101"/>
      <c r="I64" s="101"/>
    </row>
    <row r="65" spans="1:9" ht="14.5">
      <c r="A65" s="25"/>
      <c r="C65" s="25"/>
      <c r="D65" s="25"/>
      <c r="E65" s="98"/>
      <c r="F65" s="25"/>
      <c r="G65" s="25"/>
      <c r="H65" s="101"/>
      <c r="I65" s="101"/>
    </row>
    <row r="66" spans="1:9" ht="14.5">
      <c r="A66" s="25"/>
      <c r="C66" s="25"/>
      <c r="D66" s="25"/>
      <c r="G66" s="25"/>
      <c r="H66" s="101"/>
      <c r="I66" s="101"/>
    </row>
    <row r="67" spans="1:9" ht="14.5">
      <c r="A67" s="25"/>
      <c r="C67" s="25"/>
      <c r="D67" s="25"/>
      <c r="E67" s="98"/>
      <c r="F67" s="25"/>
      <c r="G67" s="25"/>
      <c r="H67" s="101"/>
      <c r="I67" s="101"/>
    </row>
    <row r="68" spans="1:9" ht="14.5">
      <c r="A68" s="25"/>
      <c r="C68" s="25"/>
      <c r="D68" s="25"/>
      <c r="E68" s="98"/>
      <c r="F68" s="25"/>
      <c r="G68" s="25"/>
      <c r="H68" s="101"/>
      <c r="I68" s="101"/>
    </row>
    <row r="69" spans="1:9" ht="14.5">
      <c r="A69" s="25"/>
      <c r="C69" s="25"/>
      <c r="D69" s="25"/>
      <c r="E69" s="98"/>
      <c r="F69" s="25"/>
      <c r="G69" s="25"/>
      <c r="H69" s="101"/>
      <c r="I69" s="101"/>
    </row>
    <row r="70" spans="1:9" ht="14.5">
      <c r="A70" s="25"/>
      <c r="C70" s="25"/>
      <c r="D70" s="25"/>
      <c r="G70" s="25"/>
      <c r="H70" s="102"/>
      <c r="I70" s="101"/>
    </row>
    <row r="71" spans="1:9" ht="14.5">
      <c r="A71" s="25"/>
      <c r="C71" s="25"/>
      <c r="D71" s="25"/>
      <c r="E71" s="98"/>
      <c r="F71" s="25"/>
      <c r="G71" s="25"/>
      <c r="H71" s="101"/>
      <c r="I71" s="101"/>
    </row>
    <row r="72" spans="1:9" ht="14.5">
      <c r="A72" s="25"/>
      <c r="C72" s="25"/>
      <c r="D72" s="25"/>
      <c r="E72" s="98"/>
      <c r="F72" s="25"/>
      <c r="G72" s="25"/>
      <c r="H72" s="101"/>
      <c r="I72" s="101"/>
    </row>
    <row r="73" spans="1:9" ht="14.5">
      <c r="A73" s="25"/>
      <c r="C73" s="25"/>
      <c r="D73" s="25"/>
      <c r="E73" s="98"/>
      <c r="F73" s="25"/>
      <c r="G73" s="25"/>
      <c r="H73" s="101"/>
      <c r="I73" s="101"/>
    </row>
    <row r="74" spans="1:9" ht="14.5">
      <c r="A74" s="25"/>
      <c r="C74" s="25"/>
      <c r="D74" s="25"/>
      <c r="G74" s="25"/>
      <c r="H74" s="102"/>
      <c r="I74" s="101"/>
    </row>
    <row r="75" spans="1:9" ht="14.5">
      <c r="A75" s="25"/>
      <c r="C75" s="25"/>
      <c r="D75" s="25"/>
      <c r="G75" s="25"/>
      <c r="H75" s="102"/>
      <c r="I75" s="101"/>
    </row>
    <row r="76" spans="1:9" ht="14.5">
      <c r="A76" s="25"/>
      <c r="C76" s="25"/>
      <c r="D76" s="25"/>
      <c r="G76" s="25"/>
      <c r="H76" s="102"/>
      <c r="I76" s="101"/>
    </row>
    <row r="77" spans="1:9" ht="14.5">
      <c r="A77" s="25"/>
      <c r="C77" s="25"/>
      <c r="D77" s="25"/>
      <c r="G77" s="25"/>
      <c r="H77" s="102"/>
      <c r="I77" s="101"/>
    </row>
    <row r="78" spans="1:9" ht="14.5">
      <c r="A78" s="25"/>
      <c r="C78" s="25"/>
      <c r="D78" s="25"/>
      <c r="G78" s="25"/>
      <c r="H78" s="102"/>
      <c r="I78" s="101"/>
    </row>
    <row r="79" spans="1:9" ht="14.5">
      <c r="A79" s="25"/>
      <c r="C79" s="25"/>
      <c r="D79" s="25"/>
      <c r="G79" s="25"/>
      <c r="H79" s="102"/>
      <c r="I79" s="101"/>
    </row>
    <row r="80" spans="1:9" ht="14.5">
      <c r="A80" s="25"/>
      <c r="C80" s="25"/>
      <c r="D80" s="25"/>
      <c r="G80" s="25"/>
      <c r="H80" s="102"/>
      <c r="I80" s="101"/>
    </row>
    <row r="81" spans="1:9" ht="14.5">
      <c r="A81" s="25"/>
      <c r="C81" s="25"/>
      <c r="D81" s="25"/>
      <c r="G81" s="25"/>
      <c r="H81" s="102"/>
      <c r="I81" s="101"/>
    </row>
    <row r="82" spans="1:9" ht="14.5">
      <c r="A82" s="25"/>
      <c r="C82" s="25"/>
      <c r="D82" s="25"/>
      <c r="G82" s="25"/>
      <c r="H82" s="102"/>
      <c r="I82" s="101"/>
    </row>
    <row r="83" spans="1:9" ht="14.5">
      <c r="A83" s="25"/>
      <c r="C83" s="25"/>
      <c r="D83" s="25"/>
      <c r="G83" s="25"/>
      <c r="H83" s="102"/>
      <c r="I83" s="101"/>
    </row>
    <row r="84" spans="1:9" ht="14.5">
      <c r="A84" s="25"/>
      <c r="C84" s="25"/>
      <c r="D84" s="25"/>
      <c r="G84" s="25"/>
      <c r="H84" s="102"/>
      <c r="I84" s="101"/>
    </row>
    <row r="85" spans="1:9" ht="14.5">
      <c r="A85" s="25"/>
      <c r="C85" s="25"/>
      <c r="D85" s="25"/>
      <c r="G85" s="25"/>
      <c r="H85" s="102"/>
      <c r="I85" s="101"/>
    </row>
    <row r="86" spans="1:9" ht="14.5">
      <c r="A86" s="25"/>
      <c r="C86" s="25"/>
      <c r="D86" s="25"/>
      <c r="G86" s="25"/>
      <c r="H86" s="102"/>
      <c r="I86" s="101"/>
    </row>
    <row r="87" spans="1:9" ht="14.5">
      <c r="A87" s="25"/>
      <c r="C87" s="25"/>
      <c r="D87" s="25"/>
      <c r="G87" s="25"/>
      <c r="H87" s="102"/>
      <c r="I87" s="101"/>
    </row>
    <row r="88" spans="1:9" ht="14.5">
      <c r="A88" s="25"/>
      <c r="C88" s="25"/>
      <c r="D88" s="25"/>
      <c r="G88" s="25"/>
      <c r="H88" s="102"/>
      <c r="I88" s="101"/>
    </row>
    <row r="89" spans="1:9" ht="14.5">
      <c r="A89" s="25"/>
      <c r="C89" s="25"/>
      <c r="D89" s="25"/>
      <c r="G89" s="25"/>
      <c r="H89" s="102"/>
      <c r="I89" s="101"/>
    </row>
    <row r="90" spans="1:9" ht="14.5">
      <c r="A90" s="25"/>
      <c r="C90" s="25"/>
      <c r="D90" s="25"/>
      <c r="G90" s="25"/>
      <c r="H90" s="102"/>
      <c r="I90" s="101"/>
    </row>
    <row r="91" spans="1:9" ht="14.5">
      <c r="A91" s="25"/>
      <c r="C91" s="25"/>
      <c r="D91" s="25"/>
      <c r="G91" s="25"/>
      <c r="H91" s="102"/>
      <c r="I91" s="101"/>
    </row>
    <row r="92" spans="1:9" ht="14.5">
      <c r="A92" s="25"/>
      <c r="C92" s="25"/>
      <c r="D92" s="25"/>
      <c r="G92" s="25"/>
      <c r="H92" s="102"/>
      <c r="I92" s="101"/>
    </row>
    <row r="93" spans="1:9" ht="14.5">
      <c r="A93" s="25"/>
      <c r="C93" s="25"/>
      <c r="D93" s="25"/>
      <c r="G93" s="25"/>
      <c r="H93" s="102"/>
      <c r="I93" s="101"/>
    </row>
    <row r="94" spans="1:9" ht="14.5">
      <c r="A94" s="25"/>
      <c r="C94" s="25"/>
      <c r="D94" s="25"/>
      <c r="G94" s="25"/>
      <c r="H94" s="102"/>
      <c r="I94" s="101"/>
    </row>
    <row r="95" spans="1:9" ht="14.5">
      <c r="A95" s="25"/>
      <c r="C95" s="25"/>
      <c r="D95" s="25"/>
      <c r="G95" s="25"/>
      <c r="H95" s="102"/>
      <c r="I95" s="101"/>
    </row>
    <row r="96" spans="1:9" ht="14.5">
      <c r="A96" s="25"/>
      <c r="C96" s="25"/>
      <c r="D96" s="25"/>
      <c r="G96" s="25"/>
      <c r="H96" s="102"/>
      <c r="I96" s="101"/>
    </row>
    <row r="97" spans="1:9" ht="14.5">
      <c r="A97" s="25"/>
      <c r="C97" s="25"/>
      <c r="D97" s="25"/>
      <c r="G97" s="25"/>
      <c r="H97" s="102"/>
      <c r="I97" s="101"/>
    </row>
    <row r="98" spans="1:9" ht="14.5">
      <c r="A98" s="25"/>
      <c r="C98" s="25"/>
      <c r="D98" s="25"/>
      <c r="G98" s="25"/>
      <c r="H98" s="102"/>
      <c r="I98" s="101"/>
    </row>
    <row r="99" spans="1:9" ht="14.5">
      <c r="A99" s="25"/>
      <c r="C99" s="25"/>
      <c r="D99" s="25"/>
      <c r="G99" s="25"/>
      <c r="H99" s="102"/>
      <c r="I99" s="101"/>
    </row>
    <row r="100" spans="1:9" ht="14.5">
      <c r="A100" s="25"/>
      <c r="C100" s="25"/>
      <c r="D100" s="25"/>
      <c r="G100" s="25"/>
      <c r="H100" s="102"/>
      <c r="I100" s="101"/>
    </row>
    <row r="101" spans="1:9" ht="14.5">
      <c r="A101" s="25"/>
      <c r="C101" s="25"/>
      <c r="D101" s="25"/>
      <c r="G101" s="25"/>
      <c r="H101" s="102"/>
      <c r="I101" s="101"/>
    </row>
    <row r="102" spans="1:9" ht="14.5">
      <c r="A102" s="25"/>
      <c r="C102" s="25"/>
      <c r="D102" s="25"/>
      <c r="G102" s="25"/>
      <c r="H102" s="102"/>
      <c r="I102" s="101"/>
    </row>
    <row r="103" spans="1:9" ht="14.5">
      <c r="A103" s="25"/>
      <c r="C103" s="25"/>
      <c r="D103" s="25"/>
      <c r="G103" s="25"/>
      <c r="H103" s="102"/>
      <c r="I103" s="101"/>
    </row>
    <row r="104" spans="1:9" ht="14.5">
      <c r="A104" s="25"/>
      <c r="C104" s="25"/>
      <c r="D104" s="25"/>
      <c r="G104" s="25"/>
      <c r="H104" s="102"/>
      <c r="I104" s="101"/>
    </row>
    <row r="105" spans="1:9" ht="14.5">
      <c r="A105" s="25"/>
      <c r="C105" s="25"/>
      <c r="D105" s="25"/>
      <c r="G105" s="25"/>
      <c r="H105" s="102"/>
      <c r="I105" s="101"/>
    </row>
    <row r="106" spans="1:9" ht="14.5">
      <c r="A106" s="25"/>
      <c r="C106" s="25"/>
      <c r="D106" s="25"/>
      <c r="G106" s="25"/>
      <c r="H106" s="102"/>
      <c r="I106" s="101"/>
    </row>
    <row r="107" spans="1:9" ht="14.5">
      <c r="A107" s="25"/>
      <c r="C107" s="25"/>
      <c r="D107" s="25"/>
      <c r="G107" s="25"/>
      <c r="H107" s="102"/>
      <c r="I107" s="101"/>
    </row>
    <row r="108" spans="1:9" ht="14.5">
      <c r="A108" s="25"/>
      <c r="C108" s="25"/>
      <c r="D108" s="25"/>
      <c r="G108" s="25"/>
      <c r="H108" s="102"/>
      <c r="I108" s="101"/>
    </row>
    <row r="109" spans="1:9" ht="14.5">
      <c r="C109" s="25"/>
      <c r="D109" s="25"/>
      <c r="I109" s="101"/>
    </row>
    <row r="110" spans="1:9" ht="14.5">
      <c r="C110" s="25"/>
      <c r="D110" s="25"/>
      <c r="H110" s="103"/>
      <c r="I110" s="101"/>
    </row>
    <row r="111" spans="1:9" ht="14.5">
      <c r="C111" s="25"/>
      <c r="D111" s="25"/>
      <c r="I111" s="101"/>
    </row>
    <row r="112" spans="1:9" ht="14.5">
      <c r="C112" s="25"/>
      <c r="D112" s="25"/>
      <c r="I112" s="101"/>
    </row>
    <row r="113" spans="3:9" ht="14.5">
      <c r="C113" s="25"/>
      <c r="D113" s="25"/>
      <c r="I113" s="101"/>
    </row>
    <row r="114" spans="3:9" ht="14.5">
      <c r="C114" s="25"/>
      <c r="D114" s="25"/>
      <c r="I114" s="101"/>
    </row>
    <row r="115" spans="3:9" ht="14.5">
      <c r="C115" s="25"/>
      <c r="D115" s="25"/>
      <c r="I115" s="101"/>
    </row>
    <row r="116" spans="3:9" ht="14.5">
      <c r="C116" s="25"/>
      <c r="D116" s="25"/>
      <c r="I116" s="101"/>
    </row>
    <row r="117" spans="3:9" ht="14.5">
      <c r="C117" s="25"/>
      <c r="D117" s="25"/>
      <c r="I117" s="101"/>
    </row>
    <row r="118" spans="3:9" ht="14.5">
      <c r="C118" s="25"/>
      <c r="D118" s="25"/>
      <c r="I118" s="101"/>
    </row>
    <row r="119" spans="3:9" ht="14.5">
      <c r="C119" s="25"/>
      <c r="D119" s="25"/>
      <c r="I119" s="101"/>
    </row>
    <row r="120" spans="3:9" ht="14.5">
      <c r="C120" s="25"/>
      <c r="D120" s="25"/>
      <c r="I120" s="101"/>
    </row>
    <row r="121" spans="3:9" ht="14.5">
      <c r="C121" s="25"/>
      <c r="D121" s="25"/>
      <c r="I121" s="101"/>
    </row>
    <row r="122" spans="3:9" ht="14.5">
      <c r="C122" s="25"/>
      <c r="D122" s="25"/>
      <c r="I122" s="101"/>
    </row>
    <row r="123" spans="3:9" ht="14.5">
      <c r="C123" s="25"/>
      <c r="D123" s="25"/>
      <c r="I123" s="101"/>
    </row>
    <row r="124" spans="3:9" ht="14.5">
      <c r="C124" s="25"/>
      <c r="D124" s="25"/>
      <c r="I124" s="101"/>
    </row>
    <row r="125" spans="3:9" ht="14.5">
      <c r="C125" s="25"/>
      <c r="D125" s="25"/>
      <c r="I125" s="101"/>
    </row>
    <row r="126" spans="3:9" ht="14.5">
      <c r="C126" s="25"/>
      <c r="D126" s="25"/>
      <c r="I126" s="101"/>
    </row>
    <row r="127" spans="3:9" ht="14.5">
      <c r="C127" s="25"/>
      <c r="D127" s="25"/>
      <c r="I127" s="101"/>
    </row>
    <row r="128" spans="3:9" ht="14.5">
      <c r="C128" s="25"/>
      <c r="D128" s="25"/>
      <c r="I128" s="101"/>
    </row>
    <row r="129" spans="3:9" ht="14.5">
      <c r="C129" s="25"/>
      <c r="D129" s="25"/>
      <c r="I129" s="101"/>
    </row>
    <row r="130" spans="3:9" ht="14.5">
      <c r="C130" s="25"/>
      <c r="D130" s="25"/>
      <c r="I130" s="101"/>
    </row>
    <row r="131" spans="3:9" ht="14.5">
      <c r="C131" s="25"/>
      <c r="D131" s="25"/>
      <c r="I131" s="101"/>
    </row>
    <row r="132" spans="3:9" ht="14.5">
      <c r="C132" s="25"/>
      <c r="D132" s="25"/>
      <c r="I132" s="101"/>
    </row>
    <row r="133" spans="3:9" ht="14.5">
      <c r="C133" s="25"/>
      <c r="D133" s="25"/>
      <c r="I133" s="101"/>
    </row>
    <row r="134" spans="3:9" ht="14.5">
      <c r="C134" s="25"/>
      <c r="D134" s="25"/>
      <c r="I134" s="101"/>
    </row>
    <row r="135" spans="3:9" ht="14.5">
      <c r="C135" s="25"/>
      <c r="D135" s="25"/>
      <c r="I135" s="101"/>
    </row>
    <row r="136" spans="3:9" ht="14.5">
      <c r="C136" s="25"/>
      <c r="D136" s="25"/>
      <c r="I136" s="101"/>
    </row>
    <row r="137" spans="3:9" ht="14.5">
      <c r="C137" s="25"/>
      <c r="D137" s="25"/>
      <c r="I137" s="101"/>
    </row>
    <row r="138" spans="3:9" ht="14.5">
      <c r="C138" s="25"/>
      <c r="D138" s="25"/>
      <c r="I138" s="101"/>
    </row>
    <row r="139" spans="3:9" ht="14.5">
      <c r="C139" s="25"/>
      <c r="D139" s="25"/>
      <c r="I139" s="101"/>
    </row>
    <row r="140" spans="3:9" ht="14.5">
      <c r="C140" s="25"/>
      <c r="D140" s="25"/>
      <c r="I140" s="101"/>
    </row>
    <row r="141" spans="3:9" ht="14.5">
      <c r="C141" s="25"/>
      <c r="D141" s="25"/>
      <c r="I141" s="101"/>
    </row>
    <row r="142" spans="3:9" ht="14.5">
      <c r="C142" s="25"/>
      <c r="D142" s="25"/>
      <c r="I142" s="101"/>
    </row>
    <row r="143" spans="3:9" ht="14.5">
      <c r="C143" s="25"/>
      <c r="D143" s="25"/>
      <c r="I143" s="101"/>
    </row>
    <row r="144" spans="3:9" ht="14.5">
      <c r="C144" s="25"/>
      <c r="D144" s="25"/>
      <c r="I144" s="101"/>
    </row>
    <row r="145" spans="3:9" ht="14.5">
      <c r="C145" s="25"/>
      <c r="D145" s="25"/>
      <c r="I145" s="101"/>
    </row>
    <row r="146" spans="3:9" ht="14.5">
      <c r="C146" s="25"/>
      <c r="D146" s="25"/>
      <c r="I146" s="101"/>
    </row>
    <row r="147" spans="3:9" ht="14.5">
      <c r="C147" s="25"/>
      <c r="D147" s="25"/>
      <c r="I147" s="101"/>
    </row>
    <row r="148" spans="3:9" ht="14.5">
      <c r="C148" s="25"/>
      <c r="D148" s="25"/>
      <c r="I148" s="101"/>
    </row>
    <row r="149" spans="3:9" ht="14.5">
      <c r="C149" s="25"/>
      <c r="D149" s="25"/>
      <c r="I149" s="101"/>
    </row>
    <row r="150" spans="3:9" ht="14.5">
      <c r="C150" s="25"/>
      <c r="D150" s="25"/>
      <c r="I150" s="101"/>
    </row>
    <row r="151" spans="3:9" ht="14.5">
      <c r="C151" s="25"/>
      <c r="D151" s="25"/>
      <c r="I151" s="101"/>
    </row>
    <row r="152" spans="3:9" ht="14.5">
      <c r="C152" s="25"/>
      <c r="D152" s="25"/>
      <c r="I152" s="101"/>
    </row>
    <row r="153" spans="3:9" ht="14.5">
      <c r="C153" s="25"/>
      <c r="D153" s="25"/>
      <c r="I153" s="101"/>
    </row>
    <row r="154" spans="3:9" ht="14.5">
      <c r="C154" s="25"/>
      <c r="D154" s="25"/>
      <c r="I154" s="101"/>
    </row>
    <row r="155" spans="3:9" ht="14.5">
      <c r="C155" s="25"/>
      <c r="D155" s="25"/>
      <c r="I155" s="101"/>
    </row>
    <row r="156" spans="3:9" ht="14.5">
      <c r="C156" s="25"/>
      <c r="D156" s="25"/>
      <c r="I156" s="101"/>
    </row>
    <row r="157" spans="3:9" ht="14.5">
      <c r="C157" s="25"/>
      <c r="D157" s="25"/>
      <c r="I157" s="101"/>
    </row>
    <row r="158" spans="3:9" ht="14.5">
      <c r="C158" s="25"/>
      <c r="D158" s="25"/>
      <c r="I158" s="101"/>
    </row>
    <row r="159" spans="3:9" ht="14.5">
      <c r="C159" s="25"/>
      <c r="D159" s="25"/>
      <c r="I159" s="101"/>
    </row>
    <row r="160" spans="3:9" ht="14.5">
      <c r="C160" s="25"/>
      <c r="D160" s="25"/>
      <c r="I160" s="101"/>
    </row>
    <row r="161" spans="3:9" ht="14.5">
      <c r="C161" s="25"/>
      <c r="D161" s="25"/>
      <c r="I161" s="101"/>
    </row>
    <row r="162" spans="3:9" ht="14.5">
      <c r="C162" s="25"/>
      <c r="D162" s="25"/>
      <c r="I162" s="101"/>
    </row>
    <row r="163" spans="3:9" ht="14.5">
      <c r="C163" s="25"/>
      <c r="D163" s="25"/>
      <c r="I163" s="101"/>
    </row>
    <row r="164" spans="3:9" ht="14.5">
      <c r="C164" s="25"/>
      <c r="D164" s="25"/>
      <c r="I164" s="101"/>
    </row>
    <row r="165" spans="3:9" ht="14.5">
      <c r="C165" s="25"/>
      <c r="D165" s="25"/>
      <c r="I165" s="101"/>
    </row>
    <row r="166" spans="3:9" ht="14.5">
      <c r="C166" s="25"/>
      <c r="D166" s="25"/>
      <c r="I166" s="101"/>
    </row>
    <row r="167" spans="3:9" ht="14.5">
      <c r="C167" s="25"/>
      <c r="D167" s="25"/>
      <c r="I167" s="101"/>
    </row>
    <row r="168" spans="3:9" ht="14.5">
      <c r="C168" s="25"/>
      <c r="D168" s="25"/>
      <c r="I168" s="101"/>
    </row>
    <row r="169" spans="3:9" ht="14.5">
      <c r="C169" s="25"/>
      <c r="D169" s="25"/>
      <c r="I169" s="101"/>
    </row>
    <row r="170" spans="3:9" ht="14.5">
      <c r="C170" s="25"/>
      <c r="D170" s="25"/>
      <c r="I170" s="101"/>
    </row>
    <row r="171" spans="3:9" ht="14.5">
      <c r="C171" s="25"/>
      <c r="D171" s="25"/>
      <c r="I171" s="101"/>
    </row>
    <row r="172" spans="3:9" ht="14.5">
      <c r="C172" s="25"/>
      <c r="D172" s="25"/>
      <c r="I172" s="101"/>
    </row>
    <row r="173" spans="3:9" ht="14.5">
      <c r="C173" s="25"/>
      <c r="D173" s="25"/>
      <c r="I173" s="101"/>
    </row>
    <row r="174" spans="3:9" ht="14.5">
      <c r="C174" s="25"/>
      <c r="D174" s="25"/>
      <c r="I174" s="101"/>
    </row>
    <row r="175" spans="3:9" ht="14.5">
      <c r="C175" s="25"/>
      <c r="D175" s="25"/>
      <c r="I175" s="101"/>
    </row>
    <row r="176" spans="3:9" ht="14.5">
      <c r="C176" s="25"/>
      <c r="D176" s="25"/>
      <c r="I176" s="101"/>
    </row>
    <row r="177" spans="3:9" ht="14.5">
      <c r="C177" s="25"/>
      <c r="D177" s="25"/>
      <c r="I177" s="101"/>
    </row>
    <row r="178" spans="3:9" ht="14.5">
      <c r="C178" s="25"/>
      <c r="D178" s="25"/>
      <c r="I178" s="101"/>
    </row>
    <row r="179" spans="3:9" ht="14.5">
      <c r="C179" s="25"/>
      <c r="D179" s="25"/>
      <c r="I179" s="101"/>
    </row>
    <row r="180" spans="3:9" ht="14.5">
      <c r="C180" s="25"/>
      <c r="D180" s="25"/>
      <c r="I180" s="101"/>
    </row>
    <row r="181" spans="3:9" ht="14.5">
      <c r="C181" s="25"/>
      <c r="D181" s="25"/>
      <c r="I181" s="101"/>
    </row>
    <row r="182" spans="3:9" ht="14.5">
      <c r="C182" s="25"/>
      <c r="D182" s="25"/>
      <c r="I182" s="101"/>
    </row>
    <row r="183" spans="3:9" ht="14.5">
      <c r="C183" s="25"/>
      <c r="D183" s="25"/>
      <c r="I183" s="101"/>
    </row>
    <row r="184" spans="3:9" ht="14.5">
      <c r="C184" s="25"/>
      <c r="D184" s="25"/>
      <c r="I184" s="101"/>
    </row>
    <row r="185" spans="3:9" ht="14.5">
      <c r="C185" s="25"/>
      <c r="D185" s="25"/>
      <c r="I185" s="101"/>
    </row>
    <row r="186" spans="3:9" ht="14.5">
      <c r="C186" s="25"/>
      <c r="D186" s="25"/>
      <c r="I186" s="101"/>
    </row>
    <row r="187" spans="3:9" ht="14.5">
      <c r="C187" s="25"/>
      <c r="D187" s="25"/>
      <c r="I187" s="101"/>
    </row>
    <row r="188" spans="3:9" ht="14.5">
      <c r="C188" s="25"/>
      <c r="D188" s="25"/>
      <c r="I188" s="101"/>
    </row>
    <row r="189" spans="3:9" ht="14.5">
      <c r="C189" s="25"/>
      <c r="D189" s="25"/>
      <c r="I189" s="101"/>
    </row>
    <row r="190" spans="3:9" ht="14.5">
      <c r="C190" s="25"/>
      <c r="D190" s="25"/>
      <c r="I190" s="101"/>
    </row>
    <row r="191" spans="3:9" ht="14.5">
      <c r="C191" s="25"/>
      <c r="D191" s="25"/>
      <c r="I191" s="101"/>
    </row>
    <row r="192" spans="3:9" ht="14.5">
      <c r="C192" s="25"/>
      <c r="D192" s="25"/>
      <c r="I192" s="101"/>
    </row>
    <row r="193" spans="3:9" ht="14.5">
      <c r="C193" s="25"/>
      <c r="D193" s="25"/>
      <c r="I193" s="101"/>
    </row>
    <row r="194" spans="3:9" ht="14.5">
      <c r="C194" s="25"/>
      <c r="D194" s="25"/>
      <c r="I194" s="101"/>
    </row>
    <row r="195" spans="3:9" ht="14.5">
      <c r="C195" s="25"/>
      <c r="D195" s="25"/>
      <c r="I195" s="101"/>
    </row>
    <row r="196" spans="3:9" ht="14.5">
      <c r="C196" s="25"/>
      <c r="D196" s="25"/>
      <c r="I196" s="101"/>
    </row>
    <row r="197" spans="3:9" ht="14.5">
      <c r="C197" s="25"/>
      <c r="D197" s="25"/>
      <c r="I197" s="101"/>
    </row>
    <row r="198" spans="3:9" ht="14.5">
      <c r="C198" s="25"/>
      <c r="D198" s="25"/>
      <c r="I198" s="101"/>
    </row>
    <row r="199" spans="3:9" ht="14.5">
      <c r="C199" s="25"/>
      <c r="D199" s="25"/>
      <c r="I199" s="101"/>
    </row>
    <row r="200" spans="3:9" ht="14.5">
      <c r="C200" s="25"/>
      <c r="D200" s="25"/>
      <c r="I200" s="101"/>
    </row>
    <row r="201" spans="3:9" ht="14.5">
      <c r="C201" s="25"/>
      <c r="D201" s="25"/>
      <c r="I201" s="101"/>
    </row>
  </sheetData>
  <autoFilter ref="A1:J1" xr:uid="{00000000-0009-0000-0000-00000D000000}">
    <sortState xmlns:xlrd2="http://schemas.microsoft.com/office/spreadsheetml/2017/richdata2" ref="A2:J200">
      <sortCondition ref="A1"/>
    </sortState>
  </autoFilter>
  <phoneticPr fontId="1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N256"/>
  <sheetViews>
    <sheetView zoomScaleNormal="100" workbookViewId="0">
      <pane xSplit="4" ySplit="7" topLeftCell="E8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.5"/>
  <cols>
    <col min="1" max="1" width="4" style="27" customWidth="1"/>
    <col min="2" max="2" width="10.7265625" style="27" customWidth="1"/>
    <col min="3" max="3" width="16.453125" style="27" customWidth="1"/>
    <col min="4" max="4" width="22.1796875" style="32" bestFit="1" customWidth="1"/>
    <col min="5" max="5" width="9.7265625" style="27" customWidth="1"/>
    <col min="6" max="7" width="10" style="27" customWidth="1"/>
    <col min="8" max="8" width="9.453125" style="27" customWidth="1"/>
    <col min="9" max="9" width="9.7265625" style="27" customWidth="1"/>
    <col min="10" max="10" width="3.453125" style="27" customWidth="1"/>
    <col min="11" max="11" width="7" style="27" customWidth="1"/>
    <col min="12" max="12" width="6.1796875" style="27" customWidth="1"/>
    <col min="13" max="13" width="9" style="27" customWidth="1"/>
    <col min="14" max="14" width="9.453125" style="27" customWidth="1"/>
    <col min="15" max="15" width="7.81640625" style="27" customWidth="1"/>
    <col min="16" max="16" width="5.54296875" style="27" customWidth="1"/>
    <col min="17" max="17" width="13.453125" style="27" bestFit="1" customWidth="1"/>
    <col min="18" max="18" width="10.7265625" style="27" customWidth="1"/>
    <col min="19" max="19" width="16.81640625" style="27" bestFit="1" customWidth="1"/>
    <col min="20" max="20" width="14.7265625" style="27" customWidth="1"/>
    <col min="21" max="21" width="15" style="27" bestFit="1" customWidth="1"/>
    <col min="22" max="22" width="11.54296875" style="27" customWidth="1"/>
    <col min="23" max="23" width="11" style="27" bestFit="1" customWidth="1"/>
    <col min="24" max="24" width="17.7265625" style="27" customWidth="1"/>
    <col min="25" max="25" width="14.453125" style="27" bestFit="1" customWidth="1"/>
    <col min="26" max="26" width="15.81640625" style="27" customWidth="1"/>
    <col min="27" max="27" width="14.1796875" style="27" customWidth="1"/>
    <col min="28" max="28" width="14.453125" style="18" customWidth="1"/>
    <col min="29" max="29" width="14.26953125" style="27" customWidth="1"/>
    <col min="30" max="30" width="13.7265625" style="27" customWidth="1"/>
    <col min="31" max="31" width="12.26953125" style="27" customWidth="1"/>
    <col min="32" max="32" width="12.54296875" style="27" customWidth="1"/>
    <col min="33" max="33" width="12.453125" style="18" bestFit="1" customWidth="1"/>
    <col min="34" max="34" width="17.453125" style="27" customWidth="1"/>
    <col min="35" max="35" width="10.7265625" style="27" customWidth="1"/>
    <col min="36" max="36" width="11.26953125" style="27" customWidth="1"/>
    <col min="37" max="37" width="11" style="18" customWidth="1"/>
    <col min="38" max="38" width="1.26953125" style="27" customWidth="1"/>
    <col min="39" max="39" width="11.1796875" style="27" customWidth="1"/>
    <col min="40" max="40" width="10.453125" style="27" bestFit="1" customWidth="1"/>
    <col min="41" max="16384" width="9.1796875" style="27"/>
  </cols>
  <sheetData>
    <row r="1" spans="1:40">
      <c r="A1" s="32"/>
      <c r="AE1" s="33"/>
      <c r="AF1" s="33"/>
    </row>
    <row r="2" spans="1:40">
      <c r="A2" s="32" t="s">
        <v>302</v>
      </c>
      <c r="AE2" s="33"/>
      <c r="AF2" s="33"/>
      <c r="AH2" s="33"/>
      <c r="AI2" s="33"/>
    </row>
    <row r="3" spans="1:40">
      <c r="A3" s="32">
        <v>1</v>
      </c>
      <c r="B3" s="32">
        <f>A3+1</f>
        <v>2</v>
      </c>
      <c r="C3" s="32">
        <f t="shared" ref="C3:AK3" si="0">B3+1</f>
        <v>3</v>
      </c>
      <c r="D3" s="32">
        <f t="shared" si="0"/>
        <v>4</v>
      </c>
      <c r="E3" s="32">
        <f t="shared" si="0"/>
        <v>5</v>
      </c>
      <c r="F3" s="32">
        <f t="shared" si="0"/>
        <v>6</v>
      </c>
      <c r="G3" s="32">
        <f>F3+1</f>
        <v>7</v>
      </c>
      <c r="H3" s="32">
        <f t="shared" si="0"/>
        <v>8</v>
      </c>
      <c r="I3" s="32">
        <f t="shared" si="0"/>
        <v>9</v>
      </c>
      <c r="J3" s="32">
        <f t="shared" si="0"/>
        <v>10</v>
      </c>
      <c r="K3" s="32">
        <f t="shared" si="0"/>
        <v>11</v>
      </c>
      <c r="L3" s="32">
        <f t="shared" si="0"/>
        <v>12</v>
      </c>
      <c r="M3" s="32">
        <f t="shared" si="0"/>
        <v>13</v>
      </c>
      <c r="N3" s="32">
        <f t="shared" si="0"/>
        <v>14</v>
      </c>
      <c r="O3" s="32">
        <f t="shared" si="0"/>
        <v>15</v>
      </c>
      <c r="P3" s="32">
        <f t="shared" si="0"/>
        <v>16</v>
      </c>
      <c r="Q3" s="32">
        <f t="shared" si="0"/>
        <v>17</v>
      </c>
      <c r="R3" s="32">
        <f t="shared" si="0"/>
        <v>18</v>
      </c>
      <c r="S3" s="32">
        <f t="shared" si="0"/>
        <v>19</v>
      </c>
      <c r="T3" s="32">
        <f t="shared" si="0"/>
        <v>20</v>
      </c>
      <c r="U3" s="32">
        <f t="shared" si="0"/>
        <v>21</v>
      </c>
      <c r="V3" s="32">
        <f t="shared" si="0"/>
        <v>22</v>
      </c>
      <c r="W3" s="32">
        <f t="shared" si="0"/>
        <v>23</v>
      </c>
      <c r="X3" s="32">
        <f t="shared" si="0"/>
        <v>24</v>
      </c>
      <c r="Y3" s="32">
        <f t="shared" si="0"/>
        <v>25</v>
      </c>
      <c r="Z3" s="32">
        <f t="shared" si="0"/>
        <v>26</v>
      </c>
      <c r="AA3" s="32">
        <f t="shared" si="0"/>
        <v>27</v>
      </c>
      <c r="AB3" s="76">
        <f t="shared" si="0"/>
        <v>28</v>
      </c>
      <c r="AC3" s="32">
        <f t="shared" si="0"/>
        <v>29</v>
      </c>
      <c r="AD3" s="32">
        <f t="shared" si="0"/>
        <v>30</v>
      </c>
      <c r="AE3" s="32">
        <f t="shared" si="0"/>
        <v>31</v>
      </c>
      <c r="AF3" s="32">
        <f t="shared" si="0"/>
        <v>32</v>
      </c>
      <c r="AG3" s="76">
        <f t="shared" si="0"/>
        <v>33</v>
      </c>
      <c r="AH3" s="32">
        <f t="shared" si="0"/>
        <v>34</v>
      </c>
      <c r="AI3" s="32">
        <f t="shared" si="0"/>
        <v>35</v>
      </c>
      <c r="AJ3" s="32">
        <f t="shared" si="0"/>
        <v>36</v>
      </c>
      <c r="AK3" s="76">
        <f t="shared" si="0"/>
        <v>37</v>
      </c>
    </row>
    <row r="4" spans="1:40" ht="4.5" customHeight="1">
      <c r="Z4" s="33"/>
    </row>
    <row r="5" spans="1:40" ht="4.5" customHeight="1" thickBot="1">
      <c r="Z5" s="33"/>
    </row>
    <row r="6" spans="1:40" s="38" customFormat="1" ht="13.5" customHeight="1" thickTop="1">
      <c r="A6" s="193" t="s">
        <v>0</v>
      </c>
      <c r="B6" s="195" t="s">
        <v>1</v>
      </c>
      <c r="C6" s="195" t="s">
        <v>26</v>
      </c>
      <c r="D6" s="195" t="s">
        <v>2</v>
      </c>
      <c r="E6" s="195" t="s">
        <v>50</v>
      </c>
      <c r="F6" s="195" t="s">
        <v>63</v>
      </c>
      <c r="G6" s="195" t="s">
        <v>64</v>
      </c>
      <c r="H6" s="199" t="s">
        <v>3</v>
      </c>
      <c r="I6" s="200"/>
      <c r="J6" s="195" t="s">
        <v>4</v>
      </c>
      <c r="K6" s="195" t="s">
        <v>5</v>
      </c>
      <c r="L6" s="195" t="s">
        <v>65</v>
      </c>
      <c r="M6" s="34" t="s">
        <v>6</v>
      </c>
      <c r="N6" s="35" t="s">
        <v>7</v>
      </c>
      <c r="O6" s="197" t="s">
        <v>8</v>
      </c>
      <c r="P6" s="35" t="s">
        <v>9</v>
      </c>
      <c r="Q6" s="34" t="s">
        <v>66</v>
      </c>
      <c r="R6" s="197" t="s">
        <v>67</v>
      </c>
      <c r="S6" s="34" t="s">
        <v>10</v>
      </c>
      <c r="T6" s="34" t="s">
        <v>31</v>
      </c>
      <c r="U6" s="34" t="s">
        <v>28</v>
      </c>
      <c r="V6" s="34" t="s">
        <v>30</v>
      </c>
      <c r="W6" s="29" t="s">
        <v>11</v>
      </c>
      <c r="X6" s="29" t="s">
        <v>68</v>
      </c>
      <c r="Y6" s="36" t="s">
        <v>69</v>
      </c>
      <c r="Z6" s="36" t="s">
        <v>70</v>
      </c>
      <c r="AA6" s="28" t="s">
        <v>12</v>
      </c>
      <c r="AB6" s="77" t="s">
        <v>69</v>
      </c>
      <c r="AC6" s="29" t="s">
        <v>71</v>
      </c>
      <c r="AD6" s="28" t="s">
        <v>72</v>
      </c>
      <c r="AE6" s="191" t="s">
        <v>13</v>
      </c>
      <c r="AF6" s="28" t="s">
        <v>69</v>
      </c>
      <c r="AG6" s="77" t="s">
        <v>49</v>
      </c>
      <c r="AH6" s="29" t="s">
        <v>73</v>
      </c>
      <c r="AI6" s="28" t="s">
        <v>49</v>
      </c>
      <c r="AJ6" s="37" t="s">
        <v>74</v>
      </c>
      <c r="AK6" s="83" t="s">
        <v>36</v>
      </c>
    </row>
    <row r="7" spans="1:40" s="38" customFormat="1" ht="13.5" customHeight="1" thickBot="1">
      <c r="A7" s="194"/>
      <c r="B7" s="196"/>
      <c r="C7" s="196"/>
      <c r="D7" s="196"/>
      <c r="E7" s="196"/>
      <c r="F7" s="196"/>
      <c r="G7" s="196"/>
      <c r="H7" s="39" t="s">
        <v>3</v>
      </c>
      <c r="I7" s="39" t="s">
        <v>75</v>
      </c>
      <c r="J7" s="196"/>
      <c r="K7" s="196"/>
      <c r="L7" s="196"/>
      <c r="M7" s="39" t="s">
        <v>14</v>
      </c>
      <c r="N7" s="40" t="s">
        <v>15</v>
      </c>
      <c r="O7" s="198"/>
      <c r="P7" s="40" t="s">
        <v>16</v>
      </c>
      <c r="Q7" s="41" t="s">
        <v>76</v>
      </c>
      <c r="R7" s="198"/>
      <c r="S7" s="39" t="s">
        <v>27</v>
      </c>
      <c r="T7" s="39" t="s">
        <v>32</v>
      </c>
      <c r="U7" s="39" t="s">
        <v>29</v>
      </c>
      <c r="V7" s="39" t="s">
        <v>17</v>
      </c>
      <c r="W7" s="31" t="s">
        <v>25</v>
      </c>
      <c r="X7" s="39" t="s">
        <v>18</v>
      </c>
      <c r="Y7" s="30" t="s">
        <v>77</v>
      </c>
      <c r="Z7" s="30" t="s">
        <v>50</v>
      </c>
      <c r="AA7" s="30" t="s">
        <v>19</v>
      </c>
      <c r="AB7" s="78" t="s">
        <v>78</v>
      </c>
      <c r="AC7" s="31" t="s">
        <v>79</v>
      </c>
      <c r="AD7" s="30" t="s">
        <v>80</v>
      </c>
      <c r="AE7" s="192"/>
      <c r="AF7" s="30" t="s">
        <v>81</v>
      </c>
      <c r="AG7" s="78" t="s">
        <v>82</v>
      </c>
      <c r="AH7" s="31" t="s">
        <v>79</v>
      </c>
      <c r="AI7" s="30" t="s">
        <v>83</v>
      </c>
      <c r="AJ7" s="42" t="s">
        <v>37</v>
      </c>
      <c r="AK7" s="84" t="s">
        <v>38</v>
      </c>
    </row>
    <row r="8" spans="1:40" ht="11" thickTop="1">
      <c r="A8" s="43"/>
      <c r="B8" s="44"/>
      <c r="C8" s="44"/>
      <c r="D8" s="73"/>
      <c r="E8" s="44"/>
      <c r="F8" s="44"/>
      <c r="G8" s="44"/>
      <c r="H8" s="45"/>
      <c r="I8" s="45"/>
      <c r="J8" s="44"/>
      <c r="K8" s="44"/>
      <c r="L8" s="44"/>
      <c r="M8" s="44"/>
      <c r="N8" s="44"/>
      <c r="O8" s="44"/>
      <c r="P8" s="44"/>
      <c r="Q8" s="44"/>
      <c r="R8" s="44"/>
      <c r="S8" s="44"/>
      <c r="T8" s="46"/>
      <c r="U8" s="46"/>
      <c r="V8" s="46"/>
      <c r="W8" s="46"/>
      <c r="X8" s="46"/>
      <c r="Y8" s="44"/>
      <c r="Z8" s="44"/>
      <c r="AA8" s="44"/>
      <c r="AB8" s="79"/>
      <c r="AC8" s="44"/>
      <c r="AD8" s="44"/>
      <c r="AE8" s="44"/>
      <c r="AF8" s="44"/>
      <c r="AG8" s="79"/>
      <c r="AH8" s="47"/>
      <c r="AI8" s="47"/>
      <c r="AJ8" s="47"/>
      <c r="AK8" s="85"/>
    </row>
    <row r="9" spans="1:40" ht="10">
      <c r="A9" s="148">
        <v>1</v>
      </c>
      <c r="B9" s="95" t="str">
        <f>+'12'!B8</f>
        <v>0000000000000000</v>
      </c>
      <c r="C9" s="162" t="str">
        <f>+'12'!E8</f>
        <v>123456789433000</v>
      </c>
      <c r="D9" s="149" t="str">
        <f>+'12'!C8</f>
        <v>Nety</v>
      </c>
      <c r="E9" s="150" t="str">
        <f>+'12'!D8</f>
        <v>Marketing</v>
      </c>
      <c r="F9" s="151"/>
      <c r="G9" s="151"/>
      <c r="H9" s="152">
        <f>+'12'!F8</f>
        <v>44927</v>
      </c>
      <c r="I9" s="153">
        <f>+'12'!G8</f>
        <v>45291</v>
      </c>
      <c r="J9" s="149" t="str">
        <f>+'12'!H8</f>
        <v>P</v>
      </c>
      <c r="K9" s="149" t="str">
        <f>+'12'!I8</f>
        <v>T/K</v>
      </c>
      <c r="L9" s="149">
        <f>+'12'!L8</f>
        <v>12</v>
      </c>
      <c r="M9" s="154" t="str">
        <f>+'12'!J8</f>
        <v>N</v>
      </c>
      <c r="N9" s="154">
        <f>MONTH(I9)-MONTH(H9)+1</f>
        <v>12</v>
      </c>
      <c r="O9" s="154">
        <f>IF(M9="Y",12/N9,1)</f>
        <v>1</v>
      </c>
      <c r="P9" s="154">
        <f>IF(Q9&gt;=1,1,0)</f>
        <v>1</v>
      </c>
      <c r="Q9" s="155">
        <f>+'소득세 산정양식'!P8+'02'!P8+'03'!P8+'04'!P8+'05'!P8+'06'!P8+'07'!P8+'08'!P8+'09'!P8+'10'!P8+'11'!P8+'12'!P8</f>
        <v>116800000</v>
      </c>
      <c r="R9" s="155">
        <f>+'소득세 산정양식'!Q8+'02'!Q8+'03'!Q8+'04'!Q8+'05'!Q8+'06'!Q8+'07'!Q8+'08'!Q8+'09'!Q8+'10'!Q8+'11'!Q8+'12'!Q8</f>
        <v>0</v>
      </c>
      <c r="S9" s="155">
        <f>+'소득세 산정양식'!R8+'02'!R8+'03'!R8+'04'!R8+'05'!R8+'06'!R8+'07'!R8+'08'!R8+'09'!R8+'10'!R8+'11'!R8+'12'!R8</f>
        <v>0</v>
      </c>
      <c r="T9" s="155">
        <f>+'소득세 산정양식'!S8+'02'!S8+'03'!S8+'04'!S8+'05'!S8+'06'!S8+'07'!S8+'08'!S8+'09'!S8+'10'!S8+'11'!S8+'12'!S8</f>
        <v>112431000</v>
      </c>
      <c r="U9" s="155">
        <f>+'소득세 산정양식'!T8+'02'!T8+'03'!T8+'04'!T8+'05'!T8+'06'!T8+'07'!T8+'08'!T8+'09'!T8+'10'!T8+'11'!T8+'12'!T8</f>
        <v>4763140</v>
      </c>
      <c r="V9" s="155">
        <f>+'소득세 산정양식'!U8+'02'!U8+'03'!U8+'04'!U8+'05'!U8+'06'!U8+'07'!U8+'08'!U8+'09'!U8+'10'!U8+'11'!U8+'12'!U8</f>
        <v>0</v>
      </c>
      <c r="W9" s="155">
        <f>+'소득세 산정양식'!V8+'02'!V8+'03'!V8+'04'!V8+'05'!V8+'06'!V8+'07'!V8+'08'!V8+'09'!V8+'10'!V8+'11'!V8+'12'!V8</f>
        <v>17600000</v>
      </c>
      <c r="X9" s="155">
        <f>+'소득세 산정양식'!X8+'02'!X8+'03'!X8+'04'!X8+'05'!X8+'06'!X8+'07'!X8+'08'!X8+'09'!X8+'10'!X8+'11'!X8+'12'!X8</f>
        <v>2182000</v>
      </c>
      <c r="Y9" s="156">
        <f>Q9+R9+S9+T9+U9+V9+W9</f>
        <v>251594140</v>
      </c>
      <c r="Z9" s="156">
        <f>IF(Y9*0.05&gt;(500000*N9),(500000*N9),Y9*0.05)</f>
        <v>6000000</v>
      </c>
      <c r="AA9" s="156">
        <f>X9</f>
        <v>2182000</v>
      </c>
      <c r="AB9" s="82">
        <f>IF(Y9-Z9-AA9&lt;0,0,Y9-Z9-AA9)</f>
        <v>243412140</v>
      </c>
      <c r="AC9" s="155">
        <v>0</v>
      </c>
      <c r="AD9" s="156">
        <f>(AB9+AC9)*O9</f>
        <v>243412140</v>
      </c>
      <c r="AE9" s="2">
        <f>IF(OR(J9="p",K9="TK",K9="T/K",K9="TK/0"),54000000,IF(OR(K9="TK/1",K9="K/0"),58500000,IF(OR(K9="TK/2",K9="K/1"),63000000,IF(OR(K9="TK/3",K9="tk/4",K9="tk/5",K9="tk/6",K9="tk/7",K9="tk/8",K9="tk/9",K9="k/2"),67500000,72000000))))</f>
        <v>54000000</v>
      </c>
      <c r="AF9" s="156">
        <f>FLOOR(IF(AD9-AE9&lt;=0,0,AD9-AE9),1000)</f>
        <v>189412000</v>
      </c>
      <c r="AG9" s="130">
        <f>IF(C9="000000000000000",(IF(AF9&lt;=0,0,IF(AF9&lt;=60000000,AF9*5%,IF(AF9&lt;=250000000,((AF9-60000000)*15%)+(60000000*5%),IF(AF9&lt;=500000000,((AF9-250000000)*25%)+(190000000*15%)+(60000000*5%),((AF9-500000000)*30%)+(250000000*25%)+(190000000*15%)+(60000000*5%)))))/O9)*1.2,(IF(AF9&lt;=0,0,IF(AF9&lt;=60000000,AF9*5%,IF(AF9&lt;=250000000,((AF9-60000000)*15%)+(60000000*5%),IF(AF9&lt;=500000000,((AF9-250000000)*25%)+(190000000*15%)+(60000000*5%),((AF9-500000000)*30%)+(250000000*25%)+(190000000*15%)+(60000000*5%)))))/O9))</f>
        <v>22411800</v>
      </c>
      <c r="AH9" s="155">
        <f>'소득세 산정양식'!AF8+'02'!AF8+'03'!AF8+'04'!AF8+'05'!AF8+'06'!AF8+'07'!AF8+'08'!AF8+'09'!AF8+'10'!AF8+'11'!AF8</f>
        <v>18999980</v>
      </c>
      <c r="AI9" s="157">
        <f>AG9-AH9</f>
        <v>3411820</v>
      </c>
      <c r="AJ9" s="157">
        <v>0</v>
      </c>
      <c r="AK9" s="86">
        <f>AI9-AJ9</f>
        <v>3411820</v>
      </c>
      <c r="AM9" s="158"/>
    </row>
    <row r="10" spans="1:40" ht="10">
      <c r="A10" s="148">
        <v>1</v>
      </c>
      <c r="B10" s="95" t="str">
        <f>+'12'!B9</f>
        <v>0000000000000000</v>
      </c>
      <c r="C10" s="162" t="str">
        <f>+'12'!E9</f>
        <v>000000000000000</v>
      </c>
      <c r="D10" s="149" t="str">
        <f>+'12'!C9</f>
        <v>tiyo</v>
      </c>
      <c r="E10" s="150" t="str">
        <f>+'12'!D9</f>
        <v>Driver</v>
      </c>
      <c r="F10" s="151"/>
      <c r="G10" s="151"/>
      <c r="H10" s="152">
        <f>+'12'!F9</f>
        <v>44927</v>
      </c>
      <c r="I10" s="153">
        <f>+'12'!G9</f>
        <v>45291</v>
      </c>
      <c r="J10" s="149" t="str">
        <f>+'12'!H9</f>
        <v>L</v>
      </c>
      <c r="K10" s="149" t="str">
        <f>+'12'!I9</f>
        <v>T/K</v>
      </c>
      <c r="L10" s="149">
        <f>+'12'!L9</f>
        <v>12</v>
      </c>
      <c r="M10" s="154" t="str">
        <f>+'12'!J9</f>
        <v>N</v>
      </c>
      <c r="N10" s="154">
        <f t="shared" ref="N10:N25" si="1">MONTH(I10)-MONTH(H10)+1</f>
        <v>12</v>
      </c>
      <c r="O10" s="154">
        <f t="shared" ref="O10:O25" si="2">IF(M10="Y",12/N10,1)</f>
        <v>1</v>
      </c>
      <c r="P10" s="154">
        <f t="shared" ref="P10:P25" si="3">IF(Q10&gt;=1,1,0)</f>
        <v>1</v>
      </c>
      <c r="Q10" s="155">
        <f>+'소득세 산정양식'!P9+'02'!P9+'03'!P9+'04'!P9+'05'!P9+'06'!P9+'07'!P9+'08'!P9+'09'!P9+'10'!P9+'11'!P9+'12'!P9</f>
        <v>37500000</v>
      </c>
      <c r="R10" s="155">
        <f>+'소득세 산정양식'!Q9+'02'!Q9+'03'!Q9+'04'!Q9+'05'!Q9+'06'!Q9+'07'!Q9+'08'!Q9+'09'!Q9+'10'!Q9+'11'!Q9+'12'!Q9</f>
        <v>0</v>
      </c>
      <c r="S10" s="155">
        <f>+'소득세 산정양식'!R9+'02'!R9+'03'!R9+'04'!R9+'05'!R9+'06'!R9+'07'!R9+'08'!R9+'09'!R9+'10'!R9+'11'!R9+'12'!R9</f>
        <v>48180000</v>
      </c>
      <c r="T10" s="155">
        <f>+'소득세 산정양식'!S9+'02'!S9+'03'!S9+'04'!S9+'05'!S9+'06'!S9+'07'!S9+'08'!S9+'09'!S9+'10'!S9+'11'!S9+'12'!S9</f>
        <v>0</v>
      </c>
      <c r="U10" s="155">
        <f>+'소득세 산정양식'!T9+'02'!T9+'03'!T9+'04'!T9+'05'!T9+'06'!T9+'07'!T9+'08'!T9+'09'!T9+'10'!T9+'11'!T9+'12'!T9</f>
        <v>2967149</v>
      </c>
      <c r="V10" s="155">
        <f>+'소득세 산정양식'!U9+'02'!U9+'03'!U9+'04'!U9+'05'!U9+'06'!U9+'07'!U9+'08'!U9+'09'!U9+'10'!U9+'11'!U9+'12'!U9</f>
        <v>34896667</v>
      </c>
      <c r="W10" s="155">
        <f>+'소득세 산정양식'!V9+'02'!V9+'03'!V9+'04'!V9+'05'!V9+'06'!V9+'07'!V9+'08'!V9+'09'!V9+'10'!V9+'11'!V9+'12'!V9</f>
        <v>9380000</v>
      </c>
      <c r="X10" s="155">
        <f>+'소득세 산정양식'!X9+'02'!X9+'03'!X9+'04'!X9+'05'!X9+'06'!X9+'07'!X9+'08'!X9+'09'!X9+'10'!X9+'11'!X9+'12'!X9</f>
        <v>1279100</v>
      </c>
      <c r="Y10" s="156">
        <f>Q10+R10+S10+T10+U10+V10+W10</f>
        <v>132923816</v>
      </c>
      <c r="Z10" s="156">
        <f t="shared" ref="Z10:Z27" si="4">IF(Y10*0.05&gt;(500000*N10),(500000*N10),Y10*0.05)</f>
        <v>6000000</v>
      </c>
      <c r="AA10" s="156">
        <f t="shared" ref="AA10:AA27" si="5">X10</f>
        <v>1279100</v>
      </c>
      <c r="AB10" s="82">
        <f t="shared" ref="AB10:AB27" si="6">IF(Y10-Z10-AA10&lt;0,0,Y10-Z10-AA10)</f>
        <v>125644716</v>
      </c>
      <c r="AC10" s="155">
        <v>0</v>
      </c>
      <c r="AD10" s="156">
        <f t="shared" ref="AD10:AD27" si="7">(AB10+AC10)*O10</f>
        <v>125644716</v>
      </c>
      <c r="AE10" s="2">
        <f t="shared" ref="AE10:AE27" si="8">IF(OR(J10="p",K10="TK",K10="T/K",K10="TK/0"),54000000,IF(OR(K10="TK/1",K10="K/0"),58500000,IF(OR(K10="TK/2",K10="K/1"),63000000,IF(OR(K10="TK/3",K10="tk/4",K10="tk/5",K10="tk/6",K10="tk/7",K10="tk/8",K10="tk/9",K10="k/2"),67500000,72000000))))</f>
        <v>54000000</v>
      </c>
      <c r="AF10" s="156">
        <f t="shared" ref="AF10:AF27" si="9">FLOOR(IF(AD10-AE10&lt;=0,0,AD10-AE10),1000)</f>
        <v>71644000</v>
      </c>
      <c r="AG10" s="130">
        <f t="shared" ref="AG10:AG27" si="10">IF(C10="000000000000000",(IF(AF10&lt;=0,0,IF(AF10&lt;=60000000,AF10*5%,IF(AF10&lt;=250000000,((AF10-60000000)*15%)+(60000000*5%),IF(AF10&lt;=500000000,((AF10-250000000)*25%)+(190000000*15%)+(60000000*5%),((AF10-500000000)*30%)+(250000000*25%)+(190000000*15%)+(60000000*5%)))))/O10)*1.2,(IF(AF10&lt;=0,0,IF(AF10&lt;=60000000,AF10*5%,IF(AF10&lt;=250000000,((AF10-60000000)*15%)+(60000000*5%),IF(AF10&lt;=500000000,((AF10-250000000)*25%)+(190000000*15%)+(60000000*5%),((AF10-500000000)*30%)+(250000000*25%)+(190000000*15%)+(60000000*5%)))))/O10))</f>
        <v>5695920</v>
      </c>
      <c r="AH10" s="155">
        <f>'소득세 산정양식'!AF9+'02'!AF9+'03'!AF9+'04'!AF9+'05'!AF9+'06'!AF9+'07'!AF9+'08'!AF9+'09'!AF9+'10'!AF9+'11'!AF9</f>
        <v>9232093</v>
      </c>
      <c r="AI10" s="157">
        <f t="shared" ref="AI10:AI27" si="11">AG10-AH10</f>
        <v>-3536173</v>
      </c>
      <c r="AJ10" s="157">
        <v>0</v>
      </c>
      <c r="AK10" s="86">
        <f t="shared" ref="AK10:AK27" si="12">AI10-AJ10</f>
        <v>-3536173</v>
      </c>
      <c r="AM10" s="158"/>
    </row>
    <row r="11" spans="1:40" ht="10">
      <c r="A11" s="148">
        <v>1</v>
      </c>
      <c r="B11" s="95" t="str">
        <f>+'12'!B10</f>
        <v>0000000000000000</v>
      </c>
      <c r="C11" s="162" t="str">
        <f>+'12'!E10</f>
        <v>123456789433000</v>
      </c>
      <c r="D11" s="149" t="str">
        <f>+'12'!C10</f>
        <v>Sis</v>
      </c>
      <c r="E11" s="150" t="str">
        <f>+'12'!D10</f>
        <v>Marketing</v>
      </c>
      <c r="F11" s="151"/>
      <c r="G11" s="151"/>
      <c r="H11" s="152">
        <f>+'12'!F10</f>
        <v>44927</v>
      </c>
      <c r="I11" s="153">
        <f>+'12'!G10</f>
        <v>45291</v>
      </c>
      <c r="J11" s="149" t="str">
        <f>+'12'!H10</f>
        <v>L</v>
      </c>
      <c r="K11" s="149" t="str">
        <f>+'12'!I10</f>
        <v>K/2</v>
      </c>
      <c r="L11" s="149">
        <f>+'12'!L10</f>
        <v>12</v>
      </c>
      <c r="M11" s="154" t="str">
        <f>+'12'!J10</f>
        <v>N</v>
      </c>
      <c r="N11" s="154">
        <f t="shared" si="1"/>
        <v>12</v>
      </c>
      <c r="O11" s="154">
        <f t="shared" si="2"/>
        <v>1</v>
      </c>
      <c r="P11" s="154">
        <f t="shared" si="3"/>
        <v>1</v>
      </c>
      <c r="Q11" s="155">
        <f>+'소득세 산정양식'!P10+'02'!P10+'03'!P10+'04'!P10+'05'!P10+'06'!P10+'07'!P10+'08'!P10+'09'!P10+'10'!P10+'11'!P10+'12'!P10</f>
        <v>108900000</v>
      </c>
      <c r="R11" s="155">
        <f>+'소득세 산정양식'!Q10+'02'!Q10+'03'!Q10+'04'!Q10+'05'!Q10+'06'!Q10+'07'!Q10+'08'!Q10+'09'!Q10+'10'!Q10+'11'!Q10+'12'!Q10</f>
        <v>0</v>
      </c>
      <c r="S11" s="155">
        <f>+'소득세 산정양식'!R10+'02'!R10+'03'!R10+'04'!R10+'05'!R10+'06'!R10+'07'!R10+'08'!R10+'09'!R10+'10'!R10+'11'!R10+'12'!R10</f>
        <v>0</v>
      </c>
      <c r="T11" s="155">
        <f>+'소득세 산정양식'!S10+'02'!S10+'03'!S10+'04'!S10+'05'!S10+'06'!S10+'07'!S10+'08'!S10+'09'!S10+'10'!S10+'11'!S10+'12'!S10</f>
        <v>145838000</v>
      </c>
      <c r="U11" s="155">
        <f>+'소득세 산정양식'!T10+'02'!T10+'03'!T10+'04'!T10+'05'!T10+'06'!T10+'07'!T10+'08'!T10+'09'!T10+'10'!T10+'11'!T10+'12'!T10</f>
        <v>4781088</v>
      </c>
      <c r="V11" s="155">
        <f>+'소득세 산정양식'!U10+'02'!U10+'03'!U10+'04'!U10+'05'!U10+'06'!U10+'07'!U10+'08'!U10+'09'!U10+'10'!U10+'11'!U10+'12'!U10</f>
        <v>0</v>
      </c>
      <c r="W11" s="155">
        <f>+'소득세 산정양식'!V10+'02'!V10+'03'!V10+'04'!V10+'05'!V10+'06'!V10+'07'!V10+'08'!V10+'09'!V10+'10'!V10+'11'!V10+'12'!V10</f>
        <v>18800000</v>
      </c>
      <c r="X11" s="155">
        <f>+'소득세 산정양식'!X10+'02'!X10+'03'!X10+'04'!X10+'05'!X10+'06'!X10+'07'!X10+'08'!X10+'09'!X10+'10'!X10+'11'!X10+'12'!X10</f>
        <v>2145600</v>
      </c>
      <c r="Y11" s="156">
        <f t="shared" ref="Y11:Y27" si="13">Q11+R11+S11+T11+U11+V11+W11</f>
        <v>278319088</v>
      </c>
      <c r="Z11" s="156">
        <f t="shared" si="4"/>
        <v>6000000</v>
      </c>
      <c r="AA11" s="156">
        <f t="shared" si="5"/>
        <v>2145600</v>
      </c>
      <c r="AB11" s="82">
        <f t="shared" si="6"/>
        <v>270173488</v>
      </c>
      <c r="AC11" s="155">
        <v>0</v>
      </c>
      <c r="AD11" s="156">
        <f t="shared" si="7"/>
        <v>270173488</v>
      </c>
      <c r="AE11" s="2">
        <f t="shared" si="8"/>
        <v>67500000</v>
      </c>
      <c r="AF11" s="156">
        <f t="shared" si="9"/>
        <v>202673000</v>
      </c>
      <c r="AG11" s="130">
        <f t="shared" si="10"/>
        <v>24400950</v>
      </c>
      <c r="AH11" s="155">
        <f>'소득세 산정양식'!AF10+'02'!AF10+'03'!AF10+'04'!AF10+'05'!AF10+'06'!AF10+'07'!AF10+'08'!AF10+'09'!AF10+'10'!AF10+'11'!AF10</f>
        <v>22933536</v>
      </c>
      <c r="AI11" s="157">
        <f t="shared" si="11"/>
        <v>1467414</v>
      </c>
      <c r="AJ11" s="157">
        <v>0</v>
      </c>
      <c r="AK11" s="86">
        <f t="shared" si="12"/>
        <v>1467414</v>
      </c>
      <c r="AM11" s="158"/>
    </row>
    <row r="12" spans="1:40" ht="10">
      <c r="A12" s="148">
        <v>1</v>
      </c>
      <c r="B12" s="95" t="str">
        <f>+'12'!B11</f>
        <v>0000000000000000</v>
      </c>
      <c r="C12" s="162" t="str">
        <f>+'12'!E11</f>
        <v>123456789433000</v>
      </c>
      <c r="D12" s="149" t="str">
        <f>+'12'!C11</f>
        <v>Yani</v>
      </c>
      <c r="E12" s="150" t="str">
        <f>+'12'!D11</f>
        <v>Admin</v>
      </c>
      <c r="F12" s="151"/>
      <c r="G12" s="151"/>
      <c r="H12" s="152">
        <f>+'12'!F11</f>
        <v>44927</v>
      </c>
      <c r="I12" s="153">
        <f>+'12'!G11</f>
        <v>45291</v>
      </c>
      <c r="J12" s="149" t="str">
        <f>+'12'!H11</f>
        <v>P</v>
      </c>
      <c r="K12" s="149" t="str">
        <f>+'12'!I11</f>
        <v>T/K</v>
      </c>
      <c r="L12" s="149">
        <f>+'12'!L11</f>
        <v>12</v>
      </c>
      <c r="M12" s="154" t="str">
        <f>+'12'!J11</f>
        <v>N</v>
      </c>
      <c r="N12" s="154">
        <f t="shared" si="1"/>
        <v>12</v>
      </c>
      <c r="O12" s="154">
        <f t="shared" si="2"/>
        <v>1</v>
      </c>
      <c r="P12" s="154">
        <f t="shared" si="3"/>
        <v>1</v>
      </c>
      <c r="Q12" s="155">
        <f>+'소득세 산정양식'!P11+'02'!P11+'03'!P11+'04'!P11+'05'!P11+'06'!P11+'07'!P11+'08'!P11+'09'!P11+'10'!P11+'11'!P11+'12'!P11</f>
        <v>69860000</v>
      </c>
      <c r="R12" s="155">
        <f>+'소득세 산정양식'!Q11+'02'!Q11+'03'!Q11+'04'!Q11+'05'!Q11+'06'!Q11+'07'!Q11+'08'!Q11+'09'!Q11+'10'!Q11+'11'!Q11+'12'!Q11</f>
        <v>0</v>
      </c>
      <c r="S12" s="155">
        <f>+'소득세 산정양식'!R11+'02'!R11+'03'!R11+'04'!R11+'05'!R11+'06'!R11+'07'!R11+'08'!R11+'09'!R11+'10'!R11+'11'!R11+'12'!R11</f>
        <v>8772500</v>
      </c>
      <c r="T12" s="155">
        <f>+'소득세 산정양식'!S11+'02'!S11+'03'!S11+'04'!S11+'05'!S11+'06'!S11+'07'!S11+'08'!S11+'09'!S11+'10'!S11+'11'!S11+'12'!S11</f>
        <v>0</v>
      </c>
      <c r="U12" s="155">
        <f>+'소득세 산정양식'!T11+'02'!T11+'03'!T11+'04'!T11+'05'!T11+'06'!T11+'07'!T11+'08'!T11+'09'!T11+'10'!T11+'11'!T11+'12'!T11</f>
        <v>3108098</v>
      </c>
      <c r="V12" s="155">
        <f>+'소득세 산정양식'!U11+'02'!U11+'03'!U11+'04'!U11+'05'!U11+'06'!U11+'07'!U11+'08'!U11+'09'!U11+'10'!U11+'11'!U11+'12'!U11</f>
        <v>0</v>
      </c>
      <c r="W12" s="155">
        <f>+'소득세 산정양식'!V11+'02'!V11+'03'!V11+'04'!V11+'05'!V11+'06'!V11+'07'!V11+'08'!V11+'09'!V11+'10'!V11+'11'!V11+'12'!V11</f>
        <v>12200000</v>
      </c>
      <c r="X12" s="155">
        <f>+'소득세 산정양식'!X11+'02'!X11+'03'!X11+'04'!X11+'05'!X11+'06'!X11+'07'!X11+'08'!X11+'09'!X11+'10'!X11+'11'!X11+'12'!X11</f>
        <v>1408600</v>
      </c>
      <c r="Y12" s="156">
        <f t="shared" si="13"/>
        <v>93940598</v>
      </c>
      <c r="Z12" s="156">
        <f t="shared" si="4"/>
        <v>4697029.9000000004</v>
      </c>
      <c r="AA12" s="156">
        <f t="shared" si="5"/>
        <v>1408600</v>
      </c>
      <c r="AB12" s="82">
        <f t="shared" si="6"/>
        <v>87834968.099999994</v>
      </c>
      <c r="AC12" s="155">
        <v>0</v>
      </c>
      <c r="AD12" s="156">
        <f t="shared" si="7"/>
        <v>87834968.099999994</v>
      </c>
      <c r="AE12" s="2">
        <f t="shared" si="8"/>
        <v>54000000</v>
      </c>
      <c r="AF12" s="156">
        <f t="shared" si="9"/>
        <v>33834000</v>
      </c>
      <c r="AG12" s="130">
        <f t="shared" si="10"/>
        <v>1691700</v>
      </c>
      <c r="AH12" s="155">
        <f>'소득세 산정양식'!AF11+'02'!AF11+'03'!AF11+'04'!AF11+'05'!AF11+'06'!AF11+'07'!AF11+'08'!AF11+'09'!AF11+'10'!AF11+'11'!AF11</f>
        <v>1467526</v>
      </c>
      <c r="AI12" s="157">
        <f t="shared" si="11"/>
        <v>224174</v>
      </c>
      <c r="AJ12" s="157">
        <v>0</v>
      </c>
      <c r="AK12" s="86">
        <f t="shared" si="12"/>
        <v>224174</v>
      </c>
      <c r="AM12" s="158"/>
    </row>
    <row r="13" spans="1:40" ht="10">
      <c r="A13" s="148">
        <v>1</v>
      </c>
      <c r="B13" s="95" t="str">
        <f>+'12'!B12</f>
        <v>0000000000000000</v>
      </c>
      <c r="C13" s="162" t="str">
        <f>+'12'!E12</f>
        <v>123456789433000</v>
      </c>
      <c r="D13" s="149" t="str">
        <f>+'12'!C12</f>
        <v>Leo</v>
      </c>
      <c r="E13" s="150" t="str">
        <f>+'12'!D12</f>
        <v>Marketing</v>
      </c>
      <c r="F13" s="151"/>
      <c r="G13" s="151"/>
      <c r="H13" s="152">
        <f>+'12'!F12</f>
        <v>44927</v>
      </c>
      <c r="I13" s="153">
        <f>+'12'!G12</f>
        <v>45291</v>
      </c>
      <c r="J13" s="149" t="str">
        <f>+'12'!H12</f>
        <v>L</v>
      </c>
      <c r="K13" s="149" t="str">
        <f>+'12'!I12</f>
        <v>K/0</v>
      </c>
      <c r="L13" s="149">
        <f>+'12'!L12</f>
        <v>12</v>
      </c>
      <c r="M13" s="154" t="str">
        <f>+'12'!J12</f>
        <v>N</v>
      </c>
      <c r="N13" s="154">
        <f t="shared" si="1"/>
        <v>12</v>
      </c>
      <c r="O13" s="154">
        <f t="shared" si="2"/>
        <v>1</v>
      </c>
      <c r="P13" s="154" t="e">
        <f t="shared" si="3"/>
        <v>#REF!</v>
      </c>
      <c r="Q13" s="155" t="e">
        <f>+'소득세 산정양식'!#REF!+'02'!P12+'03'!P12+'04'!P12+'05'!P12+'06'!P12+'07'!P12+'08'!P12+'09'!P12+'10'!P12+'11'!P12+'12'!P12</f>
        <v>#REF!</v>
      </c>
      <c r="R13" s="155" t="e">
        <f>+'소득세 산정양식'!#REF!+'02'!Q12+'03'!Q12+'04'!Q12+'05'!Q12+'06'!Q12+'07'!Q12+'08'!Q12+'09'!Q12+'10'!Q12+'11'!Q12+'12'!Q12</f>
        <v>#REF!</v>
      </c>
      <c r="S13" s="155" t="e">
        <f>+'소득세 산정양식'!#REF!+'02'!R12+'03'!R12+'04'!R12+'05'!R12+'06'!R12+'07'!R12+'08'!R12+'09'!R12+'10'!R12+'11'!R12+'12'!R12</f>
        <v>#REF!</v>
      </c>
      <c r="T13" s="155" t="e">
        <f>+'소득세 산정양식'!#REF!+'02'!S12+'03'!S12+'04'!S12+'05'!S12+'06'!S12+'07'!S12+'08'!S12+'09'!S12+'10'!S12+'11'!S12+'12'!S12</f>
        <v>#REF!</v>
      </c>
      <c r="U13" s="155" t="e">
        <f>+'소득세 산정양식'!#REF!+'02'!T12+'03'!T12+'04'!T12+'05'!T12+'06'!T12+'07'!T12+'08'!T12+'09'!T12+'10'!T12+'11'!T12+'12'!T12</f>
        <v>#REF!</v>
      </c>
      <c r="V13" s="155" t="e">
        <f>+'소득세 산정양식'!#REF!+'02'!U12+'03'!U12+'04'!U12+'05'!U12+'06'!U12+'07'!U12+'08'!U12+'09'!U12+'10'!U12+'11'!U12+'12'!U12</f>
        <v>#REF!</v>
      </c>
      <c r="W13" s="155" t="e">
        <f>+'소득세 산정양식'!#REF!+'02'!V12+'03'!V12+'04'!V12+'05'!V12+'06'!V12+'07'!V12+'08'!V12+'09'!V12+'10'!V12+'11'!V12+'12'!V12</f>
        <v>#REF!</v>
      </c>
      <c r="X13" s="155" t="e">
        <f>+'소득세 산정양식'!#REF!+'02'!X12+'03'!X12+'04'!X12+'05'!X12+'06'!X12+'07'!X12+'08'!X12+'09'!X12+'10'!X12+'11'!X12+'12'!X12</f>
        <v>#REF!</v>
      </c>
      <c r="Y13" s="156" t="e">
        <f t="shared" si="13"/>
        <v>#REF!</v>
      </c>
      <c r="Z13" s="156" t="e">
        <f t="shared" si="4"/>
        <v>#REF!</v>
      </c>
      <c r="AA13" s="156" t="e">
        <f t="shared" si="5"/>
        <v>#REF!</v>
      </c>
      <c r="AB13" s="82" t="e">
        <f t="shared" si="6"/>
        <v>#REF!</v>
      </c>
      <c r="AC13" s="155">
        <v>0</v>
      </c>
      <c r="AD13" s="156" t="e">
        <f t="shared" si="7"/>
        <v>#REF!</v>
      </c>
      <c r="AE13" s="2">
        <f t="shared" si="8"/>
        <v>58500000</v>
      </c>
      <c r="AF13" s="156" t="e">
        <f t="shared" si="9"/>
        <v>#REF!</v>
      </c>
      <c r="AG13" s="130" t="e">
        <f t="shared" si="10"/>
        <v>#REF!</v>
      </c>
      <c r="AH13" s="155" t="e">
        <f>'소득세 산정양식'!#REF!+'02'!AF12+'03'!AF12+'04'!AF12+'05'!AF12+'06'!AF12+'07'!AF12+'08'!AF12+'09'!AF12+'10'!AF12+'11'!AF12</f>
        <v>#REF!</v>
      </c>
      <c r="AI13" s="157" t="e">
        <f t="shared" si="11"/>
        <v>#REF!</v>
      </c>
      <c r="AJ13" s="157">
        <v>0</v>
      </c>
      <c r="AK13" s="86" t="e">
        <f t="shared" si="12"/>
        <v>#REF!</v>
      </c>
      <c r="AM13" s="158"/>
    </row>
    <row r="14" spans="1:40" ht="10">
      <c r="A14" s="148">
        <v>1</v>
      </c>
      <c r="B14" s="95" t="str">
        <f>+'12'!B13</f>
        <v>0000000000000000</v>
      </c>
      <c r="C14" s="162" t="str">
        <f>+'12'!E13</f>
        <v>123456789433000</v>
      </c>
      <c r="D14" s="149" t="str">
        <f>+'12'!C13</f>
        <v>Marko</v>
      </c>
      <c r="E14" s="150" t="str">
        <f>+'12'!D13</f>
        <v>Teknisi</v>
      </c>
      <c r="F14" s="151"/>
      <c r="G14" s="151"/>
      <c r="H14" s="152">
        <f>+'12'!F13</f>
        <v>44927</v>
      </c>
      <c r="I14" s="153">
        <f>+'12'!G13</f>
        <v>45291</v>
      </c>
      <c r="J14" s="149" t="str">
        <f>+'12'!H13</f>
        <v>L</v>
      </c>
      <c r="K14" s="149" t="str">
        <f>+'12'!I13</f>
        <v>K/2</v>
      </c>
      <c r="L14" s="149">
        <f>+'12'!L13</f>
        <v>12</v>
      </c>
      <c r="M14" s="154" t="str">
        <f>+'12'!J13</f>
        <v>N</v>
      </c>
      <c r="N14" s="154">
        <f t="shared" si="1"/>
        <v>12</v>
      </c>
      <c r="O14" s="154">
        <f t="shared" si="2"/>
        <v>1</v>
      </c>
      <c r="P14" s="154" t="e">
        <f t="shared" si="3"/>
        <v>#REF!</v>
      </c>
      <c r="Q14" s="155" t="e">
        <f>+'소득세 산정양식'!#REF!+'02'!P13+'03'!P13+'04'!P13+'05'!P13+'06'!P13+'07'!P13+'08'!P13+'09'!P13+'10'!P13+'11'!P13+'12'!P13</f>
        <v>#REF!</v>
      </c>
      <c r="R14" s="155" t="e">
        <f>+'소득세 산정양식'!#REF!+'02'!Q13+'03'!Q13+'04'!Q13+'05'!Q13+'06'!Q13+'07'!Q13+'08'!Q13+'09'!Q13+'10'!Q13+'11'!Q13+'12'!Q13</f>
        <v>#REF!</v>
      </c>
      <c r="S14" s="155" t="e">
        <f>+'소득세 산정양식'!#REF!+'02'!R13+'03'!R13+'04'!R13+'05'!R13+'06'!R13+'07'!R13+'08'!R13+'09'!R13+'10'!R13+'11'!R13+'12'!R13</f>
        <v>#REF!</v>
      </c>
      <c r="T14" s="155" t="e">
        <f>+'소득세 산정양식'!#REF!+'02'!S13+'03'!S13+'04'!S13+'05'!S13+'06'!S13+'07'!S13+'08'!S13+'09'!S13+'10'!S13+'11'!S13+'12'!S13</f>
        <v>#REF!</v>
      </c>
      <c r="U14" s="155" t="e">
        <f>+'소득세 산정양식'!#REF!+'02'!T13+'03'!T13+'04'!T13+'05'!T13+'06'!T13+'07'!T13+'08'!T13+'09'!T13+'10'!T13+'11'!T13+'12'!T13</f>
        <v>#REF!</v>
      </c>
      <c r="V14" s="155" t="e">
        <f>+'소득세 산정양식'!#REF!+'02'!U13+'03'!U13+'04'!U13+'05'!U13+'06'!U13+'07'!U13+'08'!U13+'09'!U13+'10'!U13+'11'!U13+'12'!U13</f>
        <v>#REF!</v>
      </c>
      <c r="W14" s="155" t="e">
        <f>+'소득세 산정양식'!#REF!+'02'!V13+'03'!V13+'04'!V13+'05'!V13+'06'!V13+'07'!V13+'08'!V13+'09'!V13+'10'!V13+'11'!V13+'12'!V13</f>
        <v>#REF!</v>
      </c>
      <c r="X14" s="155" t="e">
        <f>+'소득세 산정양식'!#REF!+'02'!X13+'03'!X13+'04'!X13+'05'!X13+'06'!X13+'07'!X13+'08'!X13+'09'!X13+'10'!X13+'11'!X13+'12'!X13</f>
        <v>#REF!</v>
      </c>
      <c r="Y14" s="156" t="e">
        <f t="shared" si="13"/>
        <v>#REF!</v>
      </c>
      <c r="Z14" s="156" t="e">
        <f t="shared" si="4"/>
        <v>#REF!</v>
      </c>
      <c r="AA14" s="156" t="e">
        <f t="shared" si="5"/>
        <v>#REF!</v>
      </c>
      <c r="AB14" s="82" t="e">
        <f t="shared" si="6"/>
        <v>#REF!</v>
      </c>
      <c r="AC14" s="155">
        <v>0</v>
      </c>
      <c r="AD14" s="156" t="e">
        <f t="shared" si="7"/>
        <v>#REF!</v>
      </c>
      <c r="AE14" s="2">
        <f t="shared" si="8"/>
        <v>67500000</v>
      </c>
      <c r="AF14" s="156" t="e">
        <f t="shared" si="9"/>
        <v>#REF!</v>
      </c>
      <c r="AG14" s="130" t="e">
        <f t="shared" si="10"/>
        <v>#REF!</v>
      </c>
      <c r="AH14" s="155" t="e">
        <f>'소득세 산정양식'!#REF!+'02'!AF13+'03'!AF13+'04'!AF13+'05'!AF13+'06'!AF13+'07'!AF13+'08'!AF13+'09'!AF13+'10'!AF13+'11'!AF13</f>
        <v>#REF!</v>
      </c>
      <c r="AI14" s="157" t="e">
        <f t="shared" si="11"/>
        <v>#REF!</v>
      </c>
      <c r="AJ14" s="157">
        <v>0</v>
      </c>
      <c r="AK14" s="86" t="e">
        <f t="shared" si="12"/>
        <v>#REF!</v>
      </c>
      <c r="AM14" s="159"/>
      <c r="AN14" s="160"/>
    </row>
    <row r="15" spans="1:40" ht="10">
      <c r="A15" s="148">
        <v>1</v>
      </c>
      <c r="B15" s="95" t="str">
        <f>+'12'!B14</f>
        <v>0000000000000000</v>
      </c>
      <c r="C15" s="162" t="str">
        <f>+'12'!E14</f>
        <v>123456789433000</v>
      </c>
      <c r="D15" s="149" t="str">
        <f>+'12'!C14</f>
        <v>Fitri</v>
      </c>
      <c r="E15" s="150" t="str">
        <f>+'12'!D14</f>
        <v>Admin</v>
      </c>
      <c r="F15" s="151"/>
      <c r="G15" s="151"/>
      <c r="H15" s="152">
        <f>+'12'!F14</f>
        <v>44927</v>
      </c>
      <c r="I15" s="153">
        <f>+'12'!G14</f>
        <v>45291</v>
      </c>
      <c r="J15" s="149" t="str">
        <f>+'12'!H14</f>
        <v>P</v>
      </c>
      <c r="K15" s="149" t="str">
        <f>+'12'!I14</f>
        <v>T/K</v>
      </c>
      <c r="L15" s="149">
        <f>+'12'!L14</f>
        <v>12</v>
      </c>
      <c r="M15" s="154" t="str">
        <f>+'12'!J14</f>
        <v>N</v>
      </c>
      <c r="N15" s="154">
        <f t="shared" si="1"/>
        <v>12</v>
      </c>
      <c r="O15" s="154">
        <f t="shared" si="2"/>
        <v>1</v>
      </c>
      <c r="P15" s="154" t="e">
        <f t="shared" si="3"/>
        <v>#REF!</v>
      </c>
      <c r="Q15" s="155" t="e">
        <f>+'소득세 산정양식'!#REF!+'02'!P14+'03'!P14+'04'!P14+'05'!P14+'06'!P14+'07'!P14+'08'!P14+'09'!P14+'10'!P14+'11'!P14+'12'!P14</f>
        <v>#REF!</v>
      </c>
      <c r="R15" s="155" t="e">
        <f>+'소득세 산정양식'!#REF!+'02'!Q14+'03'!Q14+'04'!Q14+'05'!Q14+'06'!Q14+'07'!Q14+'08'!Q14+'09'!Q14+'10'!Q14+'11'!Q14+'12'!Q14</f>
        <v>#REF!</v>
      </c>
      <c r="S15" s="155" t="e">
        <f>+'소득세 산정양식'!#REF!+'02'!R14+'03'!R14+'04'!R14+'05'!R14+'06'!R14+'07'!R14+'08'!R14+'09'!R14+'10'!R14+'11'!R14+'12'!R14</f>
        <v>#REF!</v>
      </c>
      <c r="T15" s="155" t="e">
        <f>+'소득세 산정양식'!#REF!+'02'!S14+'03'!S14+'04'!S14+'05'!S14+'06'!S14+'07'!S14+'08'!S14+'09'!S14+'10'!S14+'11'!S14+'12'!S14</f>
        <v>#REF!</v>
      </c>
      <c r="U15" s="155" t="e">
        <f>+'소득세 산정양식'!#REF!+'02'!T14+'03'!T14+'04'!T14+'05'!T14+'06'!T14+'07'!T14+'08'!T14+'09'!T14+'10'!T14+'11'!T14+'12'!T14</f>
        <v>#REF!</v>
      </c>
      <c r="V15" s="155" t="e">
        <f>+'소득세 산정양식'!#REF!+'02'!U14+'03'!U14+'04'!U14+'05'!U14+'06'!U14+'07'!U14+'08'!U14+'09'!U14+'10'!U14+'11'!U14+'12'!U14</f>
        <v>#REF!</v>
      </c>
      <c r="W15" s="155" t="e">
        <f>+'소득세 산정양식'!#REF!+'02'!V14+'03'!V14+'04'!V14+'05'!V14+'06'!V14+'07'!V14+'08'!V14+'09'!V14+'10'!V14+'11'!V14+'12'!V14</f>
        <v>#REF!</v>
      </c>
      <c r="X15" s="155" t="e">
        <f>+'소득세 산정양식'!#REF!+'02'!X14+'03'!X14+'04'!X14+'05'!X14+'06'!X14+'07'!X14+'08'!X14+'09'!X14+'10'!X14+'11'!X14+'12'!X14</f>
        <v>#REF!</v>
      </c>
      <c r="Y15" s="156" t="e">
        <f t="shared" si="13"/>
        <v>#REF!</v>
      </c>
      <c r="Z15" s="156" t="e">
        <f t="shared" si="4"/>
        <v>#REF!</v>
      </c>
      <c r="AA15" s="156" t="e">
        <f t="shared" si="5"/>
        <v>#REF!</v>
      </c>
      <c r="AB15" s="82" t="e">
        <f t="shared" si="6"/>
        <v>#REF!</v>
      </c>
      <c r="AC15" s="155">
        <v>0</v>
      </c>
      <c r="AD15" s="156" t="e">
        <f t="shared" si="7"/>
        <v>#REF!</v>
      </c>
      <c r="AE15" s="2">
        <f t="shared" si="8"/>
        <v>54000000</v>
      </c>
      <c r="AF15" s="156" t="e">
        <f t="shared" si="9"/>
        <v>#REF!</v>
      </c>
      <c r="AG15" s="130" t="e">
        <f t="shared" si="10"/>
        <v>#REF!</v>
      </c>
      <c r="AH15" s="155" t="e">
        <f>'소득세 산정양식'!#REF!+'02'!AF14+'03'!AF14+'04'!AF14+'05'!AF14+'06'!AF14+'07'!AF14+'08'!AF14+'09'!AF14+'10'!AF14+'11'!AF14</f>
        <v>#REF!</v>
      </c>
      <c r="AI15" s="157" t="e">
        <f t="shared" si="11"/>
        <v>#REF!</v>
      </c>
      <c r="AJ15" s="157">
        <v>0</v>
      </c>
      <c r="AK15" s="86" t="e">
        <f t="shared" si="12"/>
        <v>#REF!</v>
      </c>
      <c r="AM15" s="158"/>
    </row>
    <row r="16" spans="1:40" ht="10">
      <c r="A16" s="148">
        <v>1</v>
      </c>
      <c r="B16" s="95" t="str">
        <f>+'12'!B15</f>
        <v>0000000000000000</v>
      </c>
      <c r="C16" s="162" t="str">
        <f>+'12'!E15</f>
        <v>123456789433000</v>
      </c>
      <c r="D16" s="149" t="str">
        <f>+'12'!C15</f>
        <v>Fuad</v>
      </c>
      <c r="E16" s="150" t="str">
        <f>+'12'!D15</f>
        <v>Teknisi</v>
      </c>
      <c r="F16" s="151"/>
      <c r="G16" s="151"/>
      <c r="H16" s="152">
        <f>+'12'!F15</f>
        <v>44927</v>
      </c>
      <c r="I16" s="153">
        <f>+'12'!G15</f>
        <v>45291</v>
      </c>
      <c r="J16" s="149" t="str">
        <f>+'12'!H15</f>
        <v>L</v>
      </c>
      <c r="K16" s="149" t="str">
        <f>+'12'!I15</f>
        <v>K/2</v>
      </c>
      <c r="L16" s="149">
        <f>+'12'!L15</f>
        <v>12</v>
      </c>
      <c r="M16" s="154" t="str">
        <f>+'12'!J15</f>
        <v>N</v>
      </c>
      <c r="N16" s="154">
        <f t="shared" si="1"/>
        <v>12</v>
      </c>
      <c r="O16" s="154">
        <f t="shared" si="2"/>
        <v>1</v>
      </c>
      <c r="P16" s="154" t="e">
        <f t="shared" si="3"/>
        <v>#REF!</v>
      </c>
      <c r="Q16" s="155" t="e">
        <f>+'소득세 산정양식'!#REF!+'02'!P15+'03'!P15+'04'!P15+'05'!P15+'06'!P15+'07'!P15+'08'!P15+'09'!P15+'10'!P15+'11'!P15+'12'!P15</f>
        <v>#REF!</v>
      </c>
      <c r="R16" s="155" t="e">
        <f>+'소득세 산정양식'!#REF!+'02'!Q15+'03'!Q15+'04'!Q15+'05'!Q15+'06'!Q15+'07'!Q15+'08'!Q15+'09'!Q15+'10'!Q15+'11'!Q15+'12'!Q15</f>
        <v>#REF!</v>
      </c>
      <c r="S16" s="155" t="e">
        <f>+'소득세 산정양식'!#REF!+'02'!R15+'03'!R15+'04'!R15+'05'!R15+'06'!R15+'07'!R15+'08'!R15+'09'!R15+'10'!R15+'11'!R15+'12'!R15</f>
        <v>#REF!</v>
      </c>
      <c r="T16" s="155" t="e">
        <f>+'소득세 산정양식'!#REF!+'02'!S15+'03'!S15+'04'!S15+'05'!S15+'06'!S15+'07'!S15+'08'!S15+'09'!S15+'10'!S15+'11'!S15+'12'!S15</f>
        <v>#REF!</v>
      </c>
      <c r="U16" s="155" t="e">
        <f>+'소득세 산정양식'!#REF!+'02'!T15+'03'!T15+'04'!T15+'05'!T15+'06'!T15+'07'!T15+'08'!T15+'09'!T15+'10'!T15+'11'!T15+'12'!T15</f>
        <v>#REF!</v>
      </c>
      <c r="V16" s="155" t="e">
        <f>+'소득세 산정양식'!#REF!+'02'!U15+'03'!U15+'04'!U15+'05'!U15+'06'!U15+'07'!U15+'08'!U15+'09'!U15+'10'!U15+'11'!U15+'12'!U15</f>
        <v>#REF!</v>
      </c>
      <c r="W16" s="155" t="e">
        <f>+'소득세 산정양식'!#REF!+'02'!V15+'03'!V15+'04'!V15+'05'!V15+'06'!V15+'07'!V15+'08'!V15+'09'!V15+'10'!V15+'11'!V15+'12'!V15</f>
        <v>#REF!</v>
      </c>
      <c r="X16" s="155" t="e">
        <f>+'소득세 산정양식'!#REF!+'02'!X15+'03'!X15+'04'!X15+'05'!X15+'06'!X15+'07'!X15+'08'!X15+'09'!X15+'10'!X15+'11'!X15+'12'!X15</f>
        <v>#REF!</v>
      </c>
      <c r="Y16" s="156" t="e">
        <f>Q16+R16+S16+T16+U16+V16+W16</f>
        <v>#REF!</v>
      </c>
      <c r="Z16" s="156" t="e">
        <f t="shared" si="4"/>
        <v>#REF!</v>
      </c>
      <c r="AA16" s="156" t="e">
        <f t="shared" si="5"/>
        <v>#REF!</v>
      </c>
      <c r="AB16" s="82" t="e">
        <f t="shared" si="6"/>
        <v>#REF!</v>
      </c>
      <c r="AC16" s="155">
        <v>0</v>
      </c>
      <c r="AD16" s="156" t="e">
        <f t="shared" si="7"/>
        <v>#REF!</v>
      </c>
      <c r="AE16" s="2">
        <f t="shared" si="8"/>
        <v>67500000</v>
      </c>
      <c r="AF16" s="156" t="e">
        <f t="shared" si="9"/>
        <v>#REF!</v>
      </c>
      <c r="AG16" s="130" t="e">
        <f t="shared" si="10"/>
        <v>#REF!</v>
      </c>
      <c r="AH16" s="155" t="e">
        <f>'소득세 산정양식'!#REF!+'02'!AF15+'03'!AF15+'04'!AF15+'05'!AF15+'06'!AF15+'07'!AF15+'08'!AF15+'09'!AF15+'10'!AF15+'11'!AF15</f>
        <v>#REF!</v>
      </c>
      <c r="AI16" s="157" t="e">
        <f t="shared" si="11"/>
        <v>#REF!</v>
      </c>
      <c r="AJ16" s="157">
        <v>0</v>
      </c>
      <c r="AK16" s="86" t="e">
        <f t="shared" si="12"/>
        <v>#REF!</v>
      </c>
      <c r="AM16" s="158"/>
    </row>
    <row r="17" spans="1:39" ht="10">
      <c r="A17" s="148">
        <v>1</v>
      </c>
      <c r="B17" s="95">
        <f>+'12'!B16</f>
        <v>0</v>
      </c>
      <c r="C17" s="162" t="str">
        <f>+'12'!E16</f>
        <v>000000000000000</v>
      </c>
      <c r="D17" s="149">
        <f>+'12'!C16</f>
        <v>0</v>
      </c>
      <c r="E17" s="150">
        <f>+'12'!D16</f>
        <v>0</v>
      </c>
      <c r="F17" s="151"/>
      <c r="G17" s="151"/>
      <c r="H17" s="152">
        <f>+'12'!F16</f>
        <v>44927</v>
      </c>
      <c r="I17" s="153">
        <f>+'12'!G16</f>
        <v>45291</v>
      </c>
      <c r="J17" s="149" t="str">
        <f>+'12'!H16</f>
        <v>L</v>
      </c>
      <c r="K17" s="149" t="str">
        <f>+'12'!I16</f>
        <v>T/K</v>
      </c>
      <c r="L17" s="149">
        <f>+'12'!L16</f>
        <v>12</v>
      </c>
      <c r="M17" s="154" t="str">
        <f>+'12'!J16</f>
        <v>N</v>
      </c>
      <c r="N17" s="154">
        <f t="shared" si="1"/>
        <v>12</v>
      </c>
      <c r="O17" s="154">
        <f t="shared" si="2"/>
        <v>1</v>
      </c>
      <c r="P17" s="154" t="e">
        <f t="shared" si="3"/>
        <v>#REF!</v>
      </c>
      <c r="Q17" s="155" t="e">
        <f>+'소득세 산정양식'!#REF!+'02'!P16+'03'!P16+'04'!P16+'05'!P16+'06'!P16+'07'!P16+'08'!P16+'09'!P16+'10'!P16+'11'!P16+'12'!P16</f>
        <v>#REF!</v>
      </c>
      <c r="R17" s="155" t="e">
        <f>+'소득세 산정양식'!#REF!+'02'!Q16+'03'!Q16+'04'!Q16+'05'!Q16+'06'!Q16+'07'!Q16+'08'!Q16+'09'!Q16+'10'!Q16+'11'!Q16+'12'!Q16</f>
        <v>#REF!</v>
      </c>
      <c r="S17" s="155" t="e">
        <f>+'소득세 산정양식'!#REF!+'02'!R16+'03'!R16+'04'!R16+'05'!R16+'06'!R16+'07'!R16+'08'!R16+'09'!R16+'10'!R16+'11'!R16+'12'!R16</f>
        <v>#REF!</v>
      </c>
      <c r="T17" s="155" t="e">
        <f>+'소득세 산정양식'!#REF!+'02'!S16+'03'!S16+'04'!S16+'05'!S16+'06'!S16+'07'!S16+'08'!S16+'09'!S16+'10'!S16+'11'!S16+'12'!S16</f>
        <v>#REF!</v>
      </c>
      <c r="U17" s="155" t="e">
        <f>+'소득세 산정양식'!#REF!+'02'!T16+'03'!T16+'04'!T16+'05'!T16+'06'!T16+'07'!T16+'08'!T16+'09'!T16+'10'!T16+'11'!T16+'12'!T16</f>
        <v>#REF!</v>
      </c>
      <c r="V17" s="155" t="e">
        <f>+'소득세 산정양식'!#REF!+'02'!U16+'03'!U16+'04'!U16+'05'!U16+'06'!U16+'07'!U16+'08'!U16+'09'!U16+'10'!U16+'11'!U16+'12'!U16</f>
        <v>#REF!</v>
      </c>
      <c r="W17" s="155" t="e">
        <f>+'소득세 산정양식'!#REF!+'02'!V16+'03'!V16+'04'!V16+'05'!V16+'06'!V16+'07'!V16+'08'!V16+'09'!V16+'10'!V16+'11'!V16+'12'!V16</f>
        <v>#REF!</v>
      </c>
      <c r="X17" s="155" t="e">
        <f>+'소득세 산정양식'!#REF!+'02'!X16+'03'!X16+'04'!X16+'05'!X16+'06'!X16+'07'!X16+'08'!X16+'09'!X16+'10'!X16+'11'!X16+'12'!X16</f>
        <v>#REF!</v>
      </c>
      <c r="Y17" s="156" t="e">
        <f t="shared" si="13"/>
        <v>#REF!</v>
      </c>
      <c r="Z17" s="156" t="e">
        <f t="shared" si="4"/>
        <v>#REF!</v>
      </c>
      <c r="AA17" s="156" t="e">
        <f t="shared" si="5"/>
        <v>#REF!</v>
      </c>
      <c r="AB17" s="82" t="e">
        <f t="shared" si="6"/>
        <v>#REF!</v>
      </c>
      <c r="AC17" s="155">
        <v>0</v>
      </c>
      <c r="AD17" s="156" t="e">
        <f t="shared" si="7"/>
        <v>#REF!</v>
      </c>
      <c r="AE17" s="2">
        <f t="shared" si="8"/>
        <v>54000000</v>
      </c>
      <c r="AF17" s="156" t="e">
        <f t="shared" si="9"/>
        <v>#REF!</v>
      </c>
      <c r="AG17" s="130" t="e">
        <f t="shared" si="10"/>
        <v>#REF!</v>
      </c>
      <c r="AH17" s="155" t="e">
        <f>'소득세 산정양식'!#REF!+'02'!AF16+'03'!AF16+'04'!AF16+'05'!AF16+'06'!AF16+'07'!AF16+'08'!AF16+'09'!AF16+'10'!AF16+'11'!AF16</f>
        <v>#REF!</v>
      </c>
      <c r="AI17" s="157" t="e">
        <f t="shared" si="11"/>
        <v>#REF!</v>
      </c>
      <c r="AJ17" s="157">
        <v>0</v>
      </c>
      <c r="AK17" s="86" t="e">
        <f t="shared" si="12"/>
        <v>#REF!</v>
      </c>
      <c r="AM17" s="158"/>
    </row>
    <row r="18" spans="1:39" ht="10">
      <c r="A18" s="148">
        <v>1</v>
      </c>
      <c r="B18" s="95">
        <f>+'12'!B17</f>
        <v>0</v>
      </c>
      <c r="C18" s="162" t="str">
        <f>+'12'!E17</f>
        <v>000000000000000</v>
      </c>
      <c r="D18" s="149">
        <f>+'12'!C17</f>
        <v>0</v>
      </c>
      <c r="E18" s="150">
        <f>+'12'!D17</f>
        <v>0</v>
      </c>
      <c r="F18" s="151"/>
      <c r="G18" s="151"/>
      <c r="H18" s="152">
        <f>+'12'!F17</f>
        <v>44927</v>
      </c>
      <c r="I18" s="153">
        <f>+'12'!G17</f>
        <v>45291</v>
      </c>
      <c r="J18" s="149" t="str">
        <f>+'12'!H17</f>
        <v>L</v>
      </c>
      <c r="K18" s="149" t="str">
        <f>+'12'!I17</f>
        <v>T/K</v>
      </c>
      <c r="L18" s="149">
        <f>+'12'!L17</f>
        <v>12</v>
      </c>
      <c r="M18" s="154" t="str">
        <f>+'12'!J17</f>
        <v>N</v>
      </c>
      <c r="N18" s="154">
        <f t="shared" si="1"/>
        <v>12</v>
      </c>
      <c r="O18" s="154">
        <f t="shared" si="2"/>
        <v>1</v>
      </c>
      <c r="P18" s="154" t="e">
        <f t="shared" si="3"/>
        <v>#REF!</v>
      </c>
      <c r="Q18" s="155" t="e">
        <f>+'소득세 산정양식'!#REF!+'02'!P17+'03'!P17+'04'!P17+'05'!P17+'06'!P17+'07'!P17+'08'!P17+'09'!P17+'10'!P17+'11'!P17+'12'!P17</f>
        <v>#REF!</v>
      </c>
      <c r="R18" s="155" t="e">
        <f>+'소득세 산정양식'!#REF!+'02'!Q17+'03'!Q17+'04'!Q17+'05'!Q17+'06'!Q17+'07'!Q17+'08'!Q17+'09'!Q17+'10'!Q17+'11'!Q17+'12'!Q17</f>
        <v>#REF!</v>
      </c>
      <c r="S18" s="155" t="e">
        <f>+'소득세 산정양식'!#REF!+'02'!R17+'03'!R17+'04'!R17+'05'!R17+'06'!R17+'07'!R17+'08'!R17+'09'!R17+'10'!R17+'11'!R17+'12'!R17</f>
        <v>#REF!</v>
      </c>
      <c r="T18" s="155" t="e">
        <f>+'소득세 산정양식'!#REF!+'02'!S17+'03'!S17+'04'!S17+'05'!S17+'06'!S17+'07'!S17+'08'!S17+'09'!S17+'10'!S17+'11'!S17+'12'!S17</f>
        <v>#REF!</v>
      </c>
      <c r="U18" s="155" t="e">
        <f>+'소득세 산정양식'!#REF!+'02'!T17+'03'!T17+'04'!T17+'05'!T17+'06'!T17+'07'!T17+'08'!T17+'09'!T17+'10'!T17+'11'!T17+'12'!T17</f>
        <v>#REF!</v>
      </c>
      <c r="V18" s="155" t="e">
        <f>+'소득세 산정양식'!#REF!+'02'!U17+'03'!U17+'04'!U17+'05'!U17+'06'!U17+'07'!U17+'08'!U17+'09'!U17+'10'!U17+'11'!U17+'12'!U17</f>
        <v>#REF!</v>
      </c>
      <c r="W18" s="155" t="e">
        <f>+'소득세 산정양식'!#REF!+'02'!V17+'03'!V17+'04'!V17+'05'!V17+'06'!V17+'07'!V17+'08'!V17+'09'!V17+'10'!V17+'11'!V17+'12'!V17</f>
        <v>#REF!</v>
      </c>
      <c r="X18" s="155" t="e">
        <f>+'소득세 산정양식'!#REF!+'02'!X17+'03'!X17+'04'!X17+'05'!X17+'06'!X17+'07'!X17+'08'!X17+'09'!X17+'10'!X17+'11'!X17+'12'!X17</f>
        <v>#REF!</v>
      </c>
      <c r="Y18" s="156" t="e">
        <f t="shared" si="13"/>
        <v>#REF!</v>
      </c>
      <c r="Z18" s="156" t="e">
        <f t="shared" si="4"/>
        <v>#REF!</v>
      </c>
      <c r="AA18" s="156" t="e">
        <f t="shared" si="5"/>
        <v>#REF!</v>
      </c>
      <c r="AB18" s="82" t="e">
        <f t="shared" si="6"/>
        <v>#REF!</v>
      </c>
      <c r="AC18" s="155">
        <v>0</v>
      </c>
      <c r="AD18" s="156" t="e">
        <f t="shared" si="7"/>
        <v>#REF!</v>
      </c>
      <c r="AE18" s="2">
        <f t="shared" si="8"/>
        <v>54000000</v>
      </c>
      <c r="AF18" s="156" t="e">
        <f t="shared" si="9"/>
        <v>#REF!</v>
      </c>
      <c r="AG18" s="130" t="e">
        <f t="shared" si="10"/>
        <v>#REF!</v>
      </c>
      <c r="AH18" s="155" t="e">
        <f>'소득세 산정양식'!#REF!+'02'!AF17+'03'!AF17+'04'!AF17+'05'!AF17+'06'!AF17+'07'!AF17+'08'!AF17+'09'!AF17+'10'!AF17+'11'!AF17</f>
        <v>#REF!</v>
      </c>
      <c r="AI18" s="157" t="e">
        <f t="shared" si="11"/>
        <v>#REF!</v>
      </c>
      <c r="AJ18" s="157">
        <v>0</v>
      </c>
      <c r="AK18" s="86" t="e">
        <f t="shared" si="12"/>
        <v>#REF!</v>
      </c>
      <c r="AM18" s="158"/>
    </row>
    <row r="19" spans="1:39" ht="10">
      <c r="A19" s="148">
        <v>1</v>
      </c>
      <c r="B19" s="95">
        <f>+'12'!B18</f>
        <v>0</v>
      </c>
      <c r="C19" s="162" t="str">
        <f>+'12'!E18</f>
        <v>000000000000000</v>
      </c>
      <c r="D19" s="149">
        <f>+'12'!C18</f>
        <v>0</v>
      </c>
      <c r="E19" s="150">
        <f>+'12'!D18</f>
        <v>0</v>
      </c>
      <c r="F19" s="151"/>
      <c r="G19" s="151"/>
      <c r="H19" s="152">
        <f>+'12'!F18</f>
        <v>44927</v>
      </c>
      <c r="I19" s="153">
        <f>+'12'!G18</f>
        <v>45291</v>
      </c>
      <c r="J19" s="149" t="str">
        <f>+'12'!H18</f>
        <v>L</v>
      </c>
      <c r="K19" s="149" t="str">
        <f>+'12'!I18</f>
        <v>T/K</v>
      </c>
      <c r="L19" s="149">
        <f>+'12'!L18</f>
        <v>12</v>
      </c>
      <c r="M19" s="154" t="str">
        <f>+'12'!J18</f>
        <v>N</v>
      </c>
      <c r="N19" s="154">
        <f t="shared" si="1"/>
        <v>12</v>
      </c>
      <c r="O19" s="154">
        <f t="shared" si="2"/>
        <v>1</v>
      </c>
      <c r="P19" s="154" t="e">
        <f t="shared" si="3"/>
        <v>#REF!</v>
      </c>
      <c r="Q19" s="155" t="e">
        <f>+'소득세 산정양식'!#REF!+'02'!P18+'03'!P18+'04'!P18+'05'!P18+'06'!P18+'07'!P18+'08'!P18+'09'!P18+'10'!P18+'11'!P18+'12'!P18</f>
        <v>#REF!</v>
      </c>
      <c r="R19" s="155" t="e">
        <f>+'소득세 산정양식'!#REF!+'02'!Q18+'03'!Q18+'04'!Q18+'05'!Q18+'06'!Q18+'07'!Q18+'08'!Q18+'09'!Q18+'10'!Q18+'11'!Q18+'12'!Q18</f>
        <v>#REF!</v>
      </c>
      <c r="S19" s="155" t="e">
        <f>+'소득세 산정양식'!#REF!+'02'!R18+'03'!R18+'04'!R18+'05'!R18+'06'!R18+'07'!R18+'08'!R18+'09'!R18+'10'!R18+'11'!R18+'12'!R18</f>
        <v>#REF!</v>
      </c>
      <c r="T19" s="155" t="e">
        <f>+'소득세 산정양식'!#REF!+'02'!S18+'03'!S18+'04'!S18+'05'!S18+'06'!S18+'07'!S18+'08'!S18+'09'!S18+'10'!S18+'11'!S18+'12'!S18</f>
        <v>#REF!</v>
      </c>
      <c r="U19" s="155" t="e">
        <f>+'소득세 산정양식'!#REF!+'02'!T18+'03'!T18+'04'!T18+'05'!T18+'06'!T18+'07'!T18+'08'!T18+'09'!T18+'10'!T18+'11'!T18+'12'!T18</f>
        <v>#REF!</v>
      </c>
      <c r="V19" s="155" t="e">
        <f>+'소득세 산정양식'!#REF!+'02'!U18+'03'!U18+'04'!U18+'05'!U18+'06'!U18+'07'!U18+'08'!U18+'09'!U18+'10'!U18+'11'!U18+'12'!U18</f>
        <v>#REF!</v>
      </c>
      <c r="W19" s="155" t="e">
        <f>+'소득세 산정양식'!#REF!+'02'!V18+'03'!V18+'04'!V18+'05'!V18+'06'!V18+'07'!V18+'08'!V18+'09'!V18+'10'!V18+'11'!V18+'12'!V18</f>
        <v>#REF!</v>
      </c>
      <c r="X19" s="155" t="e">
        <f>+'소득세 산정양식'!#REF!+'02'!X18+'03'!X18+'04'!X18+'05'!X18+'06'!X18+'07'!X18+'08'!X18+'09'!X18+'10'!X18+'11'!X18+'12'!X18</f>
        <v>#REF!</v>
      </c>
      <c r="Y19" s="156" t="e">
        <f t="shared" si="13"/>
        <v>#REF!</v>
      </c>
      <c r="Z19" s="156" t="e">
        <f t="shared" si="4"/>
        <v>#REF!</v>
      </c>
      <c r="AA19" s="156" t="e">
        <f t="shared" si="5"/>
        <v>#REF!</v>
      </c>
      <c r="AB19" s="82" t="e">
        <f t="shared" si="6"/>
        <v>#REF!</v>
      </c>
      <c r="AC19" s="155">
        <v>0</v>
      </c>
      <c r="AD19" s="156" t="e">
        <f t="shared" si="7"/>
        <v>#REF!</v>
      </c>
      <c r="AE19" s="2">
        <f t="shared" si="8"/>
        <v>54000000</v>
      </c>
      <c r="AF19" s="156" t="e">
        <f t="shared" si="9"/>
        <v>#REF!</v>
      </c>
      <c r="AG19" s="130" t="e">
        <f t="shared" si="10"/>
        <v>#REF!</v>
      </c>
      <c r="AH19" s="155" t="e">
        <f>'소득세 산정양식'!#REF!+'02'!AF18+'03'!AF18+'04'!AF18+'05'!AF18+'06'!AF18+'07'!AF18+'08'!AF18+'09'!AF18+'10'!AF18+'11'!AF18</f>
        <v>#REF!</v>
      </c>
      <c r="AI19" s="157" t="e">
        <f t="shared" si="11"/>
        <v>#REF!</v>
      </c>
      <c r="AJ19" s="157">
        <v>0</v>
      </c>
      <c r="AK19" s="86" t="e">
        <f t="shared" si="12"/>
        <v>#REF!</v>
      </c>
      <c r="AM19" s="158"/>
    </row>
    <row r="20" spans="1:39" ht="10">
      <c r="A20" s="148">
        <v>1</v>
      </c>
      <c r="B20" s="95">
        <f>+'12'!B19</f>
        <v>0</v>
      </c>
      <c r="C20" s="162" t="str">
        <f>+'12'!E19</f>
        <v>000000000000000</v>
      </c>
      <c r="D20" s="149">
        <f>+'12'!C19</f>
        <v>0</v>
      </c>
      <c r="E20" s="150">
        <f>+'12'!D19</f>
        <v>0</v>
      </c>
      <c r="F20" s="151"/>
      <c r="G20" s="151"/>
      <c r="H20" s="152">
        <f>+'12'!F19</f>
        <v>44927</v>
      </c>
      <c r="I20" s="153">
        <f>+'12'!G19</f>
        <v>45291</v>
      </c>
      <c r="J20" s="149" t="str">
        <f>+'12'!H19</f>
        <v>L</v>
      </c>
      <c r="K20" s="149" t="str">
        <f>+'12'!I19</f>
        <v>T/K</v>
      </c>
      <c r="L20" s="149">
        <f>+'12'!L19</f>
        <v>12</v>
      </c>
      <c r="M20" s="154" t="str">
        <f>+'12'!J19</f>
        <v>N</v>
      </c>
      <c r="N20" s="154">
        <f t="shared" si="1"/>
        <v>12</v>
      </c>
      <c r="O20" s="154">
        <f t="shared" si="2"/>
        <v>1</v>
      </c>
      <c r="P20" s="154" t="e">
        <f t="shared" si="3"/>
        <v>#REF!</v>
      </c>
      <c r="Q20" s="155" t="e">
        <f>+'소득세 산정양식'!#REF!+'02'!P19+'03'!P19+'04'!P19+'05'!P19+'06'!P19+'07'!P19+'08'!P19+'09'!P19+'10'!P19+'11'!P19+'12'!P19</f>
        <v>#REF!</v>
      </c>
      <c r="R20" s="155" t="e">
        <f>+'소득세 산정양식'!#REF!+'02'!Q19+'03'!Q19+'04'!Q19+'05'!Q19+'06'!Q19+'07'!Q19+'08'!Q19+'09'!Q19+'10'!Q19+'11'!Q19+'12'!Q19</f>
        <v>#REF!</v>
      </c>
      <c r="S20" s="155" t="e">
        <f>+'소득세 산정양식'!#REF!+'02'!R19+'03'!R19+'04'!R19+'05'!R19+'06'!R19+'07'!R19+'08'!R19+'09'!R19+'10'!R19+'11'!R19+'12'!R19</f>
        <v>#REF!</v>
      </c>
      <c r="T20" s="155" t="e">
        <f>+'소득세 산정양식'!#REF!+'02'!S19+'03'!S19+'04'!S19+'05'!S19+'06'!S19+'07'!S19+'08'!S19+'09'!S19+'10'!S19+'11'!S19+'12'!S19</f>
        <v>#REF!</v>
      </c>
      <c r="U20" s="155" t="e">
        <f>+'소득세 산정양식'!#REF!+'02'!T19+'03'!T19+'04'!T19+'05'!T19+'06'!T19+'07'!T19+'08'!T19+'09'!T19+'10'!T19+'11'!T19+'12'!T19</f>
        <v>#REF!</v>
      </c>
      <c r="V20" s="155" t="e">
        <f>+'소득세 산정양식'!#REF!+'02'!U19+'03'!U19+'04'!U19+'05'!U19+'06'!U19+'07'!U19+'08'!U19+'09'!U19+'10'!U19+'11'!U19+'12'!U19</f>
        <v>#REF!</v>
      </c>
      <c r="W20" s="155" t="e">
        <f>+'소득세 산정양식'!#REF!+'02'!V19+'03'!V19+'04'!V19+'05'!V19+'06'!V19+'07'!V19+'08'!V19+'09'!V19+'10'!V19+'11'!V19+'12'!V19</f>
        <v>#REF!</v>
      </c>
      <c r="X20" s="155" t="e">
        <f>+'소득세 산정양식'!#REF!+'02'!X19+'03'!X19+'04'!X19+'05'!X19+'06'!X19+'07'!X19+'08'!X19+'09'!X19+'10'!X19+'11'!X19+'12'!X19</f>
        <v>#REF!</v>
      </c>
      <c r="Y20" s="156" t="e">
        <f t="shared" si="13"/>
        <v>#REF!</v>
      </c>
      <c r="Z20" s="156" t="e">
        <f t="shared" si="4"/>
        <v>#REF!</v>
      </c>
      <c r="AA20" s="156" t="e">
        <f t="shared" si="5"/>
        <v>#REF!</v>
      </c>
      <c r="AB20" s="82" t="e">
        <f t="shared" si="6"/>
        <v>#REF!</v>
      </c>
      <c r="AC20" s="155">
        <v>0</v>
      </c>
      <c r="AD20" s="156" t="e">
        <f t="shared" si="7"/>
        <v>#REF!</v>
      </c>
      <c r="AE20" s="2">
        <f t="shared" si="8"/>
        <v>54000000</v>
      </c>
      <c r="AF20" s="156" t="e">
        <f t="shared" si="9"/>
        <v>#REF!</v>
      </c>
      <c r="AG20" s="130" t="e">
        <f t="shared" si="10"/>
        <v>#REF!</v>
      </c>
      <c r="AH20" s="155" t="e">
        <f>'소득세 산정양식'!#REF!+'02'!AF19+'03'!AF19+'04'!AF19+'05'!AF19+'06'!AF19+'07'!AF19+'08'!AF19+'09'!AF19+'10'!AF19+'11'!AF19</f>
        <v>#REF!</v>
      </c>
      <c r="AI20" s="157" t="e">
        <f t="shared" si="11"/>
        <v>#REF!</v>
      </c>
      <c r="AJ20" s="157">
        <v>0</v>
      </c>
      <c r="AK20" s="86" t="e">
        <f t="shared" si="12"/>
        <v>#REF!</v>
      </c>
      <c r="AM20" s="158"/>
    </row>
    <row r="21" spans="1:39" ht="10">
      <c r="A21" s="148">
        <v>1</v>
      </c>
      <c r="B21" s="95">
        <f>+'12'!B20</f>
        <v>0</v>
      </c>
      <c r="C21" s="162" t="str">
        <f>+'12'!E20</f>
        <v>000000000000000</v>
      </c>
      <c r="D21" s="149">
        <f>+'12'!C20</f>
        <v>0</v>
      </c>
      <c r="E21" s="150">
        <f>+'12'!D20</f>
        <v>0</v>
      </c>
      <c r="F21" s="151"/>
      <c r="G21" s="151"/>
      <c r="H21" s="152">
        <f>+'12'!F20</f>
        <v>44927</v>
      </c>
      <c r="I21" s="153">
        <f>+'12'!G20</f>
        <v>45291</v>
      </c>
      <c r="J21" s="149" t="str">
        <f>+'12'!H20</f>
        <v>L</v>
      </c>
      <c r="K21" s="149" t="str">
        <f>+'12'!I20</f>
        <v>T/K</v>
      </c>
      <c r="L21" s="149">
        <f>+'12'!L20</f>
        <v>12</v>
      </c>
      <c r="M21" s="154" t="str">
        <f>+'12'!J20</f>
        <v>N</v>
      </c>
      <c r="N21" s="154">
        <f t="shared" si="1"/>
        <v>12</v>
      </c>
      <c r="O21" s="154">
        <f t="shared" si="2"/>
        <v>1</v>
      </c>
      <c r="P21" s="154" t="e">
        <f t="shared" si="3"/>
        <v>#REF!</v>
      </c>
      <c r="Q21" s="155" t="e">
        <f>+'소득세 산정양식'!#REF!+'02'!P20+'03'!P20+'04'!P20+'05'!P20+'06'!P20+'07'!P20+'08'!P20+'09'!P20+'10'!P20+'11'!P20+'12'!P20</f>
        <v>#REF!</v>
      </c>
      <c r="R21" s="155" t="e">
        <f>+'소득세 산정양식'!#REF!+'02'!Q20+'03'!Q20+'04'!Q20+'05'!Q20+'06'!Q20+'07'!Q20+'08'!Q20+'09'!Q20+'10'!Q20+'11'!Q20+'12'!Q20</f>
        <v>#REF!</v>
      </c>
      <c r="S21" s="155" t="e">
        <f>+'소득세 산정양식'!#REF!+'02'!R20+'03'!R20+'04'!R20+'05'!R20+'06'!R20+'07'!R20+'08'!R20+'09'!R20+'10'!R20+'11'!R20+'12'!R20</f>
        <v>#REF!</v>
      </c>
      <c r="T21" s="155" t="e">
        <f>+'소득세 산정양식'!#REF!+'02'!S20+'03'!S20+'04'!S20+'05'!S20+'06'!S20+'07'!S20+'08'!S20+'09'!S20+'10'!S20+'11'!S20+'12'!S20</f>
        <v>#REF!</v>
      </c>
      <c r="U21" s="155" t="e">
        <f>+'소득세 산정양식'!#REF!+'02'!T20+'03'!T20+'04'!T20+'05'!T20+'06'!T20+'07'!T20+'08'!T20+'09'!T20+'10'!T20+'11'!T20+'12'!T20</f>
        <v>#REF!</v>
      </c>
      <c r="V21" s="155" t="e">
        <f>+'소득세 산정양식'!#REF!+'02'!U20+'03'!U20+'04'!U20+'05'!U20+'06'!U20+'07'!U20+'08'!U20+'09'!U20+'10'!U20+'11'!U20+'12'!U20</f>
        <v>#REF!</v>
      </c>
      <c r="W21" s="155" t="e">
        <f>+'소득세 산정양식'!#REF!+'02'!V20+'03'!V20+'04'!V20+'05'!V20+'06'!V20+'07'!V20+'08'!V20+'09'!V20+'10'!V20+'11'!V20+'12'!V20</f>
        <v>#REF!</v>
      </c>
      <c r="X21" s="155" t="e">
        <f>+'소득세 산정양식'!#REF!+'02'!X20+'03'!X20+'04'!X20+'05'!X20+'06'!X20+'07'!X20+'08'!X20+'09'!X20+'10'!X20+'11'!X20+'12'!X20</f>
        <v>#REF!</v>
      </c>
      <c r="Y21" s="156" t="e">
        <f t="shared" si="13"/>
        <v>#REF!</v>
      </c>
      <c r="Z21" s="156" t="e">
        <f t="shared" si="4"/>
        <v>#REF!</v>
      </c>
      <c r="AA21" s="156" t="e">
        <f t="shared" si="5"/>
        <v>#REF!</v>
      </c>
      <c r="AB21" s="82" t="e">
        <f t="shared" si="6"/>
        <v>#REF!</v>
      </c>
      <c r="AC21" s="155">
        <v>0</v>
      </c>
      <c r="AD21" s="156" t="e">
        <f t="shared" si="7"/>
        <v>#REF!</v>
      </c>
      <c r="AE21" s="2">
        <f t="shared" si="8"/>
        <v>54000000</v>
      </c>
      <c r="AF21" s="156" t="e">
        <f t="shared" si="9"/>
        <v>#REF!</v>
      </c>
      <c r="AG21" s="130" t="e">
        <f t="shared" si="10"/>
        <v>#REF!</v>
      </c>
      <c r="AH21" s="155" t="e">
        <f>'소득세 산정양식'!#REF!+'02'!AF20+'03'!AF20+'04'!AF20+'05'!AF20+'06'!AF20+'07'!AF20+'08'!AF20+'09'!AF20+'10'!AF20+'11'!AF20</f>
        <v>#REF!</v>
      </c>
      <c r="AI21" s="157" t="e">
        <f t="shared" si="11"/>
        <v>#REF!</v>
      </c>
      <c r="AJ21" s="157">
        <v>0</v>
      </c>
      <c r="AK21" s="86" t="e">
        <f t="shared" si="12"/>
        <v>#REF!</v>
      </c>
      <c r="AM21" s="158"/>
    </row>
    <row r="22" spans="1:39" ht="10">
      <c r="A22" s="148">
        <v>1</v>
      </c>
      <c r="B22" s="95">
        <f>+'12'!B21</f>
        <v>0</v>
      </c>
      <c r="C22" s="162" t="str">
        <f>+'12'!E21</f>
        <v>000000000000000</v>
      </c>
      <c r="D22" s="149">
        <f>+'12'!C21</f>
        <v>0</v>
      </c>
      <c r="E22" s="150">
        <f>+'12'!D21</f>
        <v>0</v>
      </c>
      <c r="F22" s="151"/>
      <c r="G22" s="151"/>
      <c r="H22" s="152">
        <f>+'12'!F21</f>
        <v>45200</v>
      </c>
      <c r="I22" s="153">
        <f>+'12'!G21</f>
        <v>45291</v>
      </c>
      <c r="J22" s="149" t="str">
        <f>+'12'!H21</f>
        <v>L</v>
      </c>
      <c r="K22" s="149" t="str">
        <f>+'12'!I21</f>
        <v>T/K</v>
      </c>
      <c r="L22" s="149">
        <f>+'12'!L21</f>
        <v>3</v>
      </c>
      <c r="M22" s="154" t="str">
        <f>+'12'!J21</f>
        <v>N</v>
      </c>
      <c r="N22" s="154">
        <f t="shared" si="1"/>
        <v>3</v>
      </c>
      <c r="O22" s="154">
        <f t="shared" si="2"/>
        <v>1</v>
      </c>
      <c r="P22" s="154" t="e">
        <f t="shared" si="3"/>
        <v>#REF!</v>
      </c>
      <c r="Q22" s="155" t="e">
        <f>+'소득세 산정양식'!#REF!+'02'!P21+'03'!P21+'04'!P21+'05'!P21+'06'!P21+'07'!P21+'08'!P21+'09'!P21+'10'!P21+'11'!P21+'12'!P21</f>
        <v>#REF!</v>
      </c>
      <c r="R22" s="155" t="e">
        <f>+'소득세 산정양식'!#REF!+'02'!Q21+'03'!Q21+'04'!Q21+'05'!Q21+'06'!Q21+'07'!Q21+'08'!Q21+'09'!Q21+'10'!Q21+'11'!Q21+'12'!Q21</f>
        <v>#REF!</v>
      </c>
      <c r="S22" s="155" t="e">
        <f>+'소득세 산정양식'!#REF!+'02'!R21+'03'!R21+'04'!R21+'05'!R21+'06'!R21+'07'!R21+'08'!R21+'09'!R21+'10'!R21+'11'!R21+'12'!R21</f>
        <v>#REF!</v>
      </c>
      <c r="T22" s="155" t="e">
        <f>+'소득세 산정양식'!#REF!+'02'!S21+'03'!S21+'04'!S21+'05'!S21+'06'!S21+'07'!S21+'08'!S21+'09'!S21+'10'!S21+'11'!S21+'12'!S21</f>
        <v>#REF!</v>
      </c>
      <c r="U22" s="155" t="e">
        <f>+'소득세 산정양식'!#REF!+'02'!T21+'03'!T21+'04'!T21+'05'!T21+'06'!T21+'07'!T21+'08'!T21+'09'!T21+'10'!T21+'11'!T21+'12'!T21</f>
        <v>#REF!</v>
      </c>
      <c r="V22" s="155" t="e">
        <f>+'소득세 산정양식'!#REF!+'02'!U21+'03'!U21+'04'!U21+'05'!U21+'06'!U21+'07'!U21+'08'!U21+'09'!U21+'10'!U21+'11'!U21+'12'!U21</f>
        <v>#REF!</v>
      </c>
      <c r="W22" s="155" t="e">
        <f>+'소득세 산정양식'!#REF!+'02'!V21+'03'!V21+'04'!V21+'05'!V21+'06'!V21+'07'!V21+'08'!V21+'09'!V21+'10'!V21+'11'!V21+'12'!V21</f>
        <v>#REF!</v>
      </c>
      <c r="X22" s="155" t="e">
        <f>+'소득세 산정양식'!#REF!+'02'!X21+'03'!X21+'04'!X21+'05'!X21+'06'!X21+'07'!X21+'08'!X21+'09'!X21+'10'!X21+'11'!X21+'12'!X21</f>
        <v>#REF!</v>
      </c>
      <c r="Y22" s="156" t="e">
        <f t="shared" si="13"/>
        <v>#REF!</v>
      </c>
      <c r="Z22" s="156" t="e">
        <f t="shared" si="4"/>
        <v>#REF!</v>
      </c>
      <c r="AA22" s="156" t="e">
        <f t="shared" si="5"/>
        <v>#REF!</v>
      </c>
      <c r="AB22" s="82" t="e">
        <f t="shared" si="6"/>
        <v>#REF!</v>
      </c>
      <c r="AC22" s="155">
        <v>0</v>
      </c>
      <c r="AD22" s="156" t="e">
        <f t="shared" si="7"/>
        <v>#REF!</v>
      </c>
      <c r="AE22" s="2">
        <f t="shared" si="8"/>
        <v>54000000</v>
      </c>
      <c r="AF22" s="156" t="e">
        <f t="shared" si="9"/>
        <v>#REF!</v>
      </c>
      <c r="AG22" s="130" t="e">
        <f t="shared" si="10"/>
        <v>#REF!</v>
      </c>
      <c r="AH22" s="155" t="e">
        <f>'소득세 산정양식'!#REF!+'02'!AF21+'03'!AF21+'04'!AF21+'05'!AF21+'06'!AF21+'07'!AF21+'08'!AF21+'09'!AF21+'10'!AF21+'11'!AF21</f>
        <v>#REF!</v>
      </c>
      <c r="AI22" s="157" t="e">
        <f t="shared" si="11"/>
        <v>#REF!</v>
      </c>
      <c r="AJ22" s="157">
        <v>0</v>
      </c>
      <c r="AK22" s="86" t="e">
        <f t="shared" si="12"/>
        <v>#REF!</v>
      </c>
      <c r="AM22" s="161"/>
    </row>
    <row r="23" spans="1:39" ht="10">
      <c r="A23" s="148">
        <v>1</v>
      </c>
      <c r="B23" s="95">
        <f>+'12'!B22</f>
        <v>0</v>
      </c>
      <c r="C23" s="162" t="str">
        <f>+'12'!E22</f>
        <v>000000000000000</v>
      </c>
      <c r="D23" s="149">
        <f>+'12'!C22</f>
        <v>0</v>
      </c>
      <c r="E23" s="150">
        <f>+'12'!D22</f>
        <v>0</v>
      </c>
      <c r="F23" s="151"/>
      <c r="G23" s="151"/>
      <c r="H23" s="152">
        <f>+'12'!F22</f>
        <v>44927</v>
      </c>
      <c r="I23" s="153">
        <f>+'12'!G22</f>
        <v>45291</v>
      </c>
      <c r="J23" s="149" t="str">
        <f>+'12'!H22</f>
        <v>L</v>
      </c>
      <c r="K23" s="149" t="str">
        <f>+'12'!I22</f>
        <v>T/K</v>
      </c>
      <c r="L23" s="149">
        <f>+'12'!L22</f>
        <v>12</v>
      </c>
      <c r="M23" s="154" t="str">
        <f>+'12'!J22</f>
        <v>N</v>
      </c>
      <c r="N23" s="154">
        <f t="shared" si="1"/>
        <v>12</v>
      </c>
      <c r="O23" s="154">
        <f t="shared" si="2"/>
        <v>1</v>
      </c>
      <c r="P23" s="154">
        <f t="shared" si="3"/>
        <v>0</v>
      </c>
      <c r="Q23" s="155">
        <f>+'소득세 산정양식'!P12+'02'!P22+'03'!P22+'04'!P22+'05'!P22+'06'!P22+'07'!P22+'08'!P22+'09'!P22+'10'!P22+'11'!P22+'12'!P22</f>
        <v>0</v>
      </c>
      <c r="R23" s="155">
        <f>+'소득세 산정양식'!Q12+'02'!Q22+'03'!Q22+'04'!Q22+'05'!Q22+'06'!Q22+'07'!Q22+'08'!Q22+'09'!Q22+'10'!Q22+'11'!Q22+'12'!Q22</f>
        <v>0</v>
      </c>
      <c r="S23" s="155">
        <f>+'소득세 산정양식'!R12+'02'!R22+'03'!R22+'04'!R22+'05'!R22+'06'!R22+'07'!R22+'08'!R22+'09'!R22+'10'!R22+'11'!R22+'12'!R22</f>
        <v>0</v>
      </c>
      <c r="T23" s="155">
        <f>+'소득세 산정양식'!S12+'02'!S22+'03'!S22+'04'!S22+'05'!S22+'06'!S22+'07'!S22+'08'!S22+'09'!S22+'10'!S22+'11'!S22+'12'!S22</f>
        <v>0</v>
      </c>
      <c r="U23" s="155">
        <f>+'소득세 산정양식'!T12+'02'!T22+'03'!T22+'04'!T22+'05'!T22+'06'!T22+'07'!T22+'08'!T22+'09'!T22+'10'!T22+'11'!T22+'12'!T22</f>
        <v>0</v>
      </c>
      <c r="V23" s="155">
        <f>+'소득세 산정양식'!U12+'02'!U22+'03'!U22+'04'!U22+'05'!U22+'06'!U22+'07'!U22+'08'!U22+'09'!U22+'10'!U22+'11'!U22+'12'!U22</f>
        <v>0</v>
      </c>
      <c r="W23" s="155">
        <f>+'소득세 산정양식'!V12+'02'!V22+'03'!V22+'04'!V22+'05'!V22+'06'!V22+'07'!V22+'08'!V22+'09'!V22+'10'!V22+'11'!V22+'12'!V22</f>
        <v>0</v>
      </c>
      <c r="X23" s="155">
        <f>+'소득세 산정양식'!X12+'02'!X22+'03'!X22+'04'!X22+'05'!X22+'06'!X22+'07'!X22+'08'!X22+'09'!X22+'10'!X22+'11'!X22+'12'!X22</f>
        <v>0</v>
      </c>
      <c r="Y23" s="156">
        <f t="shared" si="13"/>
        <v>0</v>
      </c>
      <c r="Z23" s="156">
        <f t="shared" si="4"/>
        <v>0</v>
      </c>
      <c r="AA23" s="156">
        <f t="shared" si="5"/>
        <v>0</v>
      </c>
      <c r="AB23" s="82">
        <f t="shared" si="6"/>
        <v>0</v>
      </c>
      <c r="AC23" s="155">
        <v>0</v>
      </c>
      <c r="AD23" s="156">
        <f t="shared" si="7"/>
        <v>0</v>
      </c>
      <c r="AE23" s="2">
        <f t="shared" si="8"/>
        <v>54000000</v>
      </c>
      <c r="AF23" s="156">
        <f t="shared" si="9"/>
        <v>0</v>
      </c>
      <c r="AG23" s="130">
        <f t="shared" si="10"/>
        <v>0</v>
      </c>
      <c r="AH23" s="155">
        <f>'소득세 산정양식'!AF12+'02'!AF22+'03'!AF22+'04'!AF22+'05'!AF22+'06'!AF22+'07'!AF22+'08'!AF22+'09'!AF22+'10'!AF22+'11'!AF22</f>
        <v>0</v>
      </c>
      <c r="AI23" s="157">
        <f t="shared" si="11"/>
        <v>0</v>
      </c>
      <c r="AJ23" s="157">
        <v>0</v>
      </c>
      <c r="AK23" s="86">
        <f t="shared" si="12"/>
        <v>0</v>
      </c>
      <c r="AM23" s="161"/>
    </row>
    <row r="24" spans="1:39" ht="10">
      <c r="A24" s="148">
        <v>1</v>
      </c>
      <c r="B24" s="95">
        <f>+'12'!B23</f>
        <v>0</v>
      </c>
      <c r="C24" s="162" t="str">
        <f>+'12'!E23</f>
        <v>000000000000000</v>
      </c>
      <c r="D24" s="149">
        <f>+'12'!C23</f>
        <v>0</v>
      </c>
      <c r="E24" s="150">
        <f>+'12'!D23</f>
        <v>0</v>
      </c>
      <c r="F24" s="151"/>
      <c r="G24" s="151"/>
      <c r="H24" s="152">
        <f>+'12'!F23</f>
        <v>44927</v>
      </c>
      <c r="I24" s="153">
        <f>+'12'!G23</f>
        <v>45291</v>
      </c>
      <c r="J24" s="149" t="str">
        <f>+'12'!H23</f>
        <v>L</v>
      </c>
      <c r="K24" s="149" t="str">
        <f>+'12'!I23</f>
        <v>T/K</v>
      </c>
      <c r="L24" s="149">
        <f>+'12'!L23</f>
        <v>12</v>
      </c>
      <c r="M24" s="154" t="str">
        <f>+'12'!J23</f>
        <v>N</v>
      </c>
      <c r="N24" s="154">
        <f t="shared" si="1"/>
        <v>12</v>
      </c>
      <c r="O24" s="154">
        <f t="shared" si="2"/>
        <v>1</v>
      </c>
      <c r="P24" s="154">
        <f t="shared" si="3"/>
        <v>0</v>
      </c>
      <c r="Q24" s="155">
        <f>+'소득세 산정양식'!P13+'02'!P23+'03'!P23+'04'!P23+'05'!P23+'06'!P23+'07'!P23+'08'!P23+'09'!P23+'10'!P23+'11'!P23+'12'!P23</f>
        <v>0</v>
      </c>
      <c r="R24" s="155">
        <f>+'소득세 산정양식'!Q13+'02'!Q23+'03'!Q23+'04'!Q23+'05'!Q23+'06'!Q23+'07'!Q23+'08'!Q23+'09'!Q23+'10'!Q23+'11'!Q23+'12'!Q23</f>
        <v>0</v>
      </c>
      <c r="S24" s="155">
        <f>+'소득세 산정양식'!R13+'02'!R23+'03'!R23+'04'!R23+'05'!R23+'06'!R23+'07'!R23+'08'!R23+'09'!R23+'10'!R23+'11'!R23+'12'!R23</f>
        <v>0</v>
      </c>
      <c r="T24" s="155">
        <f>+'소득세 산정양식'!S13+'02'!S23+'03'!S23+'04'!S23+'05'!S23+'06'!S23+'07'!S23+'08'!S23+'09'!S23+'10'!S23+'11'!S23+'12'!S23</f>
        <v>0</v>
      </c>
      <c r="U24" s="155">
        <f>+'소득세 산정양식'!T13+'02'!T23+'03'!T23+'04'!T23+'05'!T23+'06'!T23+'07'!T23+'08'!T23+'09'!T23+'10'!T23+'11'!T23+'12'!T23</f>
        <v>0</v>
      </c>
      <c r="V24" s="155">
        <f>+'소득세 산정양식'!U13+'02'!U23+'03'!U23+'04'!U23+'05'!U23+'06'!U23+'07'!U23+'08'!U23+'09'!U23+'10'!U23+'11'!U23+'12'!U23</f>
        <v>0</v>
      </c>
      <c r="W24" s="155">
        <f>+'소득세 산정양식'!V13+'02'!V23+'03'!V23+'04'!V23+'05'!V23+'06'!V23+'07'!V23+'08'!V23+'09'!V23+'10'!V23+'11'!V23+'12'!V23</f>
        <v>0</v>
      </c>
      <c r="X24" s="155">
        <f>+'소득세 산정양식'!X13+'02'!X23+'03'!X23+'04'!X23+'05'!X23+'06'!X23+'07'!X23+'08'!X23+'09'!X23+'10'!X23+'11'!X23+'12'!X23</f>
        <v>0</v>
      </c>
      <c r="Y24" s="156">
        <f t="shared" si="13"/>
        <v>0</v>
      </c>
      <c r="Z24" s="156">
        <f t="shared" si="4"/>
        <v>0</v>
      </c>
      <c r="AA24" s="156">
        <f t="shared" si="5"/>
        <v>0</v>
      </c>
      <c r="AB24" s="82">
        <f t="shared" si="6"/>
        <v>0</v>
      </c>
      <c r="AC24" s="155">
        <v>0</v>
      </c>
      <c r="AD24" s="156">
        <f t="shared" si="7"/>
        <v>0</v>
      </c>
      <c r="AE24" s="2">
        <f t="shared" si="8"/>
        <v>54000000</v>
      </c>
      <c r="AF24" s="156">
        <f t="shared" si="9"/>
        <v>0</v>
      </c>
      <c r="AG24" s="130">
        <f t="shared" si="10"/>
        <v>0</v>
      </c>
      <c r="AH24" s="155">
        <f>'소득세 산정양식'!AF13+'02'!AF23+'03'!AF23+'04'!AF23+'05'!AF23+'06'!AF23+'07'!AF23+'08'!AF23+'09'!AF23+'10'!AF23+'11'!AF23</f>
        <v>0</v>
      </c>
      <c r="AI24" s="157">
        <f t="shared" si="11"/>
        <v>0</v>
      </c>
      <c r="AJ24" s="157">
        <v>0</v>
      </c>
      <c r="AK24" s="86">
        <f t="shared" si="12"/>
        <v>0</v>
      </c>
      <c r="AM24" s="161"/>
    </row>
    <row r="25" spans="1:39" ht="10">
      <c r="A25" s="148">
        <v>1</v>
      </c>
      <c r="B25" s="95">
        <f>+'12'!B24</f>
        <v>0</v>
      </c>
      <c r="C25" s="162" t="str">
        <f>+'12'!E24</f>
        <v>000000000000000</v>
      </c>
      <c r="D25" s="149">
        <f>+'12'!C24</f>
        <v>0</v>
      </c>
      <c r="E25" s="150">
        <f>+'12'!D24</f>
        <v>0</v>
      </c>
      <c r="F25" s="151"/>
      <c r="G25" s="151"/>
      <c r="H25" s="152">
        <f>+'12'!F24</f>
        <v>44927</v>
      </c>
      <c r="I25" s="153">
        <f>+'12'!G24</f>
        <v>45291</v>
      </c>
      <c r="J25" s="149" t="str">
        <f>+'12'!H24</f>
        <v>L</v>
      </c>
      <c r="K25" s="149" t="str">
        <f>+'12'!I24</f>
        <v>T/K</v>
      </c>
      <c r="L25" s="149">
        <f>+'12'!L24</f>
        <v>12</v>
      </c>
      <c r="M25" s="154" t="str">
        <f>+'12'!J24</f>
        <v>N</v>
      </c>
      <c r="N25" s="154">
        <f t="shared" si="1"/>
        <v>12</v>
      </c>
      <c r="O25" s="154">
        <f t="shared" si="2"/>
        <v>1</v>
      </c>
      <c r="P25" s="154" t="e">
        <f t="shared" si="3"/>
        <v>#REF!</v>
      </c>
      <c r="Q25" s="155" t="e">
        <f>+'소득세 산정양식'!#REF!+'02'!P24+'03'!P24+'04'!P24+'05'!P24+'06'!P24+'07'!P24+'08'!P24+'09'!P24+'10'!P24+'11'!P24+'12'!P24</f>
        <v>#REF!</v>
      </c>
      <c r="R25" s="155" t="e">
        <f>+'소득세 산정양식'!#REF!+'02'!Q24+'03'!Q24+'04'!Q24+'05'!Q24+'06'!Q24+'07'!Q24+'08'!Q24+'09'!Q24+'10'!Q24+'11'!Q24+'12'!Q24</f>
        <v>#REF!</v>
      </c>
      <c r="S25" s="155" t="e">
        <f>+'소득세 산정양식'!#REF!+'02'!R24+'03'!R24+'04'!R24+'05'!R24+'06'!R24+'07'!R24+'08'!R24+'09'!R24+'10'!R24+'11'!R24+'12'!R24</f>
        <v>#REF!</v>
      </c>
      <c r="T25" s="155" t="e">
        <f>+'소득세 산정양식'!#REF!+'02'!S24+'03'!S24+'04'!S24+'05'!S24+'06'!S24+'07'!S24+'08'!S24+'09'!S24+'10'!S24+'11'!S24+'12'!S24</f>
        <v>#REF!</v>
      </c>
      <c r="U25" s="155" t="e">
        <f>+'소득세 산정양식'!#REF!+'02'!T24+'03'!T24+'04'!T24+'05'!T24+'06'!T24+'07'!T24+'08'!T24+'09'!T24+'10'!T24+'11'!T24+'12'!T24</f>
        <v>#REF!</v>
      </c>
      <c r="V25" s="155" t="e">
        <f>+'소득세 산정양식'!#REF!+'02'!U24+'03'!U24+'04'!U24+'05'!U24+'06'!U24+'07'!U24+'08'!U24+'09'!U24+'10'!U24+'11'!U24+'12'!U24</f>
        <v>#REF!</v>
      </c>
      <c r="W25" s="155" t="e">
        <f>+'소득세 산정양식'!#REF!+'02'!V24+'03'!V24+'04'!V24+'05'!V24+'06'!V24+'07'!V24+'08'!V24+'09'!V24+'10'!V24+'11'!V24+'12'!V24</f>
        <v>#REF!</v>
      </c>
      <c r="X25" s="155" t="e">
        <f>+'소득세 산정양식'!#REF!+'02'!X24+'03'!X24+'04'!X24+'05'!X24+'06'!X24+'07'!X24+'08'!X24+'09'!X24+'10'!X24+'11'!X24+'12'!X24</f>
        <v>#REF!</v>
      </c>
      <c r="Y25" s="156" t="e">
        <f t="shared" si="13"/>
        <v>#REF!</v>
      </c>
      <c r="Z25" s="156" t="e">
        <f t="shared" si="4"/>
        <v>#REF!</v>
      </c>
      <c r="AA25" s="156" t="e">
        <f t="shared" si="5"/>
        <v>#REF!</v>
      </c>
      <c r="AB25" s="82" t="e">
        <f t="shared" si="6"/>
        <v>#REF!</v>
      </c>
      <c r="AC25" s="155">
        <v>0</v>
      </c>
      <c r="AD25" s="156" t="e">
        <f t="shared" si="7"/>
        <v>#REF!</v>
      </c>
      <c r="AE25" s="2">
        <f t="shared" si="8"/>
        <v>54000000</v>
      </c>
      <c r="AF25" s="156" t="e">
        <f t="shared" si="9"/>
        <v>#REF!</v>
      </c>
      <c r="AG25" s="130" t="e">
        <f t="shared" si="10"/>
        <v>#REF!</v>
      </c>
      <c r="AH25" s="155" t="e">
        <f>'소득세 산정양식'!#REF!+'02'!AF24+'03'!AF24+'04'!AF24+'05'!AF24+'06'!AF24+'07'!AF24+'08'!AF24+'09'!AF24+'10'!AF24+'11'!AF24</f>
        <v>#REF!</v>
      </c>
      <c r="AI25" s="157" t="e">
        <f t="shared" si="11"/>
        <v>#REF!</v>
      </c>
      <c r="AJ25" s="157">
        <v>0</v>
      </c>
      <c r="AK25" s="86" t="e">
        <f t="shared" si="12"/>
        <v>#REF!</v>
      </c>
      <c r="AM25" s="161"/>
    </row>
    <row r="26" spans="1:39" ht="10">
      <c r="A26" s="148">
        <v>1</v>
      </c>
      <c r="B26" s="95">
        <f>+'12'!B25</f>
        <v>0</v>
      </c>
      <c r="C26" s="162" t="str">
        <f>+'12'!E25</f>
        <v>000000000000000</v>
      </c>
      <c r="D26" s="149">
        <f>+'12'!C25</f>
        <v>0</v>
      </c>
      <c r="E26" s="150">
        <f>+'12'!D25</f>
        <v>0</v>
      </c>
      <c r="F26" s="151"/>
      <c r="G26" s="151"/>
      <c r="H26" s="152">
        <f>+'12'!F25</f>
        <v>44927</v>
      </c>
      <c r="I26" s="153">
        <f>+'12'!G25</f>
        <v>45291</v>
      </c>
      <c r="J26" s="149" t="str">
        <f>+'12'!H25</f>
        <v>L</v>
      </c>
      <c r="K26" s="149" t="str">
        <f>+'12'!I25</f>
        <v>T/K</v>
      </c>
      <c r="L26" s="149">
        <f>+'12'!L25</f>
        <v>12</v>
      </c>
      <c r="M26" s="154" t="str">
        <f>+'12'!J25</f>
        <v>N</v>
      </c>
      <c r="N26" s="154">
        <f t="shared" ref="N26:N27" si="14">MONTH(I26)-MONTH(H26)+1</f>
        <v>12</v>
      </c>
      <c r="O26" s="154">
        <f t="shared" ref="O26:O27" si="15">IF(M26="Y",12/N26,1)</f>
        <v>1</v>
      </c>
      <c r="P26" s="154" t="e">
        <f t="shared" ref="P26:P27" si="16">IF(Q26&gt;=1,1,0)</f>
        <v>#REF!</v>
      </c>
      <c r="Q26" s="155" t="e">
        <f>+'소득세 산정양식'!#REF!+'02'!P25+'03'!P25+'04'!P25+'05'!P25+'06'!P25+'07'!P25+'08'!P25+'09'!P25+'10'!P25+'11'!P25+'12'!P25</f>
        <v>#REF!</v>
      </c>
      <c r="R26" s="155" t="e">
        <f>+'소득세 산정양식'!#REF!+'02'!Q25+'03'!Q25+'04'!Q25+'05'!Q25+'06'!Q25+'07'!Q25+'08'!Q25+'09'!Q25+'10'!Q25+'11'!Q25+'12'!Q25</f>
        <v>#REF!</v>
      </c>
      <c r="S26" s="155" t="e">
        <f>+'소득세 산정양식'!#REF!+'02'!R25+'03'!R25+'04'!R25+'05'!R25+'06'!R25+'07'!R25+'08'!R25+'09'!R25+'10'!R25+'11'!R25+'12'!R25</f>
        <v>#REF!</v>
      </c>
      <c r="T26" s="155" t="e">
        <f>+'소득세 산정양식'!#REF!+'02'!S25+'03'!S25+'04'!S25+'05'!S25+'06'!S25+'07'!S25+'08'!S25+'09'!S25+'10'!S25+'11'!S25+'12'!S25</f>
        <v>#REF!</v>
      </c>
      <c r="U26" s="155" t="e">
        <f>+'소득세 산정양식'!#REF!+'02'!T25+'03'!T25+'04'!T25+'05'!T25+'06'!T25+'07'!T25+'08'!T25+'09'!T25+'10'!T25+'11'!T25+'12'!T25</f>
        <v>#REF!</v>
      </c>
      <c r="V26" s="155" t="e">
        <f>+'소득세 산정양식'!#REF!+'02'!U25+'03'!U25+'04'!U25+'05'!U25+'06'!U25+'07'!U25+'08'!U25+'09'!U25+'10'!U25+'11'!U25+'12'!U25</f>
        <v>#REF!</v>
      </c>
      <c r="W26" s="155" t="e">
        <f>+'소득세 산정양식'!#REF!+'02'!V25+'03'!V25+'04'!V25+'05'!V25+'06'!V25+'07'!V25+'08'!V25+'09'!V25+'10'!V25+'11'!V25+'12'!V25</f>
        <v>#REF!</v>
      </c>
      <c r="X26" s="155" t="e">
        <f>+'소득세 산정양식'!#REF!+'02'!X25+'03'!X25+'04'!X25+'05'!X25+'06'!X25+'07'!X25+'08'!X25+'09'!X25+'10'!X25+'11'!X25+'12'!X25</f>
        <v>#REF!</v>
      </c>
      <c r="Y26" s="156" t="e">
        <f t="shared" si="13"/>
        <v>#REF!</v>
      </c>
      <c r="Z26" s="156" t="e">
        <f t="shared" si="4"/>
        <v>#REF!</v>
      </c>
      <c r="AA26" s="156" t="e">
        <f t="shared" si="5"/>
        <v>#REF!</v>
      </c>
      <c r="AB26" s="82" t="e">
        <f t="shared" si="6"/>
        <v>#REF!</v>
      </c>
      <c r="AC26" s="155">
        <v>0</v>
      </c>
      <c r="AD26" s="156" t="e">
        <f t="shared" si="7"/>
        <v>#REF!</v>
      </c>
      <c r="AE26" s="2">
        <f t="shared" si="8"/>
        <v>54000000</v>
      </c>
      <c r="AF26" s="156" t="e">
        <f t="shared" si="9"/>
        <v>#REF!</v>
      </c>
      <c r="AG26" s="130" t="e">
        <f t="shared" si="10"/>
        <v>#REF!</v>
      </c>
      <c r="AH26" s="155" t="e">
        <f>'소득세 산정양식'!#REF!+'02'!AF25+'03'!AF25+'04'!AF25+'05'!AF25+'06'!AF25+'07'!AF25+'08'!AF25+'09'!AF25+'10'!AF25+'11'!AF25</f>
        <v>#REF!</v>
      </c>
      <c r="AI26" s="157" t="e">
        <f t="shared" si="11"/>
        <v>#REF!</v>
      </c>
      <c r="AJ26" s="157">
        <v>0</v>
      </c>
      <c r="AK26" s="86" t="e">
        <f t="shared" si="12"/>
        <v>#REF!</v>
      </c>
      <c r="AM26" s="161"/>
    </row>
    <row r="27" spans="1:39" ht="10">
      <c r="A27" s="148">
        <v>1</v>
      </c>
      <c r="B27" s="95">
        <f>+'12'!B26</f>
        <v>0</v>
      </c>
      <c r="C27" s="162" t="str">
        <f>+'12'!E26</f>
        <v>000000000000000</v>
      </c>
      <c r="D27" s="149">
        <f>+'12'!C26</f>
        <v>0</v>
      </c>
      <c r="E27" s="150">
        <f>+'12'!D26</f>
        <v>0</v>
      </c>
      <c r="F27" s="151"/>
      <c r="G27" s="151"/>
      <c r="H27" s="152">
        <f>+'12'!F26</f>
        <v>44927</v>
      </c>
      <c r="I27" s="153">
        <f>+'12'!G26</f>
        <v>45291</v>
      </c>
      <c r="J27" s="149" t="str">
        <f>+'12'!H26</f>
        <v>L</v>
      </c>
      <c r="K27" s="149" t="str">
        <f>+'12'!I26</f>
        <v>T/K</v>
      </c>
      <c r="L27" s="149">
        <f>+'12'!L26</f>
        <v>12</v>
      </c>
      <c r="M27" s="154" t="str">
        <f>+'12'!J26</f>
        <v>N</v>
      </c>
      <c r="N27" s="154">
        <f t="shared" si="14"/>
        <v>12</v>
      </c>
      <c r="O27" s="154">
        <f t="shared" si="15"/>
        <v>1</v>
      </c>
      <c r="P27" s="154" t="e">
        <f t="shared" si="16"/>
        <v>#REF!</v>
      </c>
      <c r="Q27" s="155" t="e">
        <f>+'소득세 산정양식'!#REF!+'02'!P26+'03'!P26+'04'!P26+'05'!P26+'06'!P26+'07'!P26+'08'!P26+'09'!P26+'10'!P26+'11'!P26+'12'!P26</f>
        <v>#REF!</v>
      </c>
      <c r="R27" s="155" t="e">
        <f>+'소득세 산정양식'!#REF!+'02'!Q26+'03'!Q26+'04'!Q26+'05'!Q26+'06'!Q26+'07'!Q26+'08'!Q26+'09'!Q26+'10'!Q26+'11'!Q26+'12'!Q26</f>
        <v>#REF!</v>
      </c>
      <c r="S27" s="155" t="e">
        <f>+'소득세 산정양식'!#REF!+'02'!R26+'03'!R26+'04'!R26+'05'!R26+'06'!R26+'07'!R26+'08'!R26+'09'!R26+'10'!R26+'11'!R26+'12'!R26</f>
        <v>#REF!</v>
      </c>
      <c r="T27" s="155" t="e">
        <f>+'소득세 산정양식'!#REF!+'02'!S26+'03'!S26+'04'!S26+'05'!S26+'06'!S26+'07'!S26+'08'!S26+'09'!S26+'10'!S26+'11'!S26+'12'!S26</f>
        <v>#REF!</v>
      </c>
      <c r="U27" s="155" t="e">
        <f>+'소득세 산정양식'!#REF!+'02'!T26+'03'!T26+'04'!T26+'05'!T26+'06'!T26+'07'!T26+'08'!T26+'09'!T26+'10'!T26+'11'!T26+'12'!T26</f>
        <v>#REF!</v>
      </c>
      <c r="V27" s="155" t="e">
        <f>+'소득세 산정양식'!#REF!+'02'!U26+'03'!U26+'04'!U26+'05'!U26+'06'!U26+'07'!U26+'08'!U26+'09'!U26+'10'!U26+'11'!U26+'12'!U26</f>
        <v>#REF!</v>
      </c>
      <c r="W27" s="155" t="e">
        <f>+'소득세 산정양식'!#REF!+'02'!V26+'03'!V26+'04'!V26+'05'!V26+'06'!V26+'07'!V26+'08'!V26+'09'!V26+'10'!V26+'11'!V26+'12'!V26</f>
        <v>#REF!</v>
      </c>
      <c r="X27" s="155" t="e">
        <f>+'소득세 산정양식'!#REF!+'02'!X26+'03'!X26+'04'!X26+'05'!X26+'06'!X26+'07'!X26+'08'!X26+'09'!X26+'10'!X26+'11'!X26+'12'!X26</f>
        <v>#REF!</v>
      </c>
      <c r="Y27" s="156" t="e">
        <f t="shared" si="13"/>
        <v>#REF!</v>
      </c>
      <c r="Z27" s="156" t="e">
        <f t="shared" si="4"/>
        <v>#REF!</v>
      </c>
      <c r="AA27" s="156" t="e">
        <f t="shared" si="5"/>
        <v>#REF!</v>
      </c>
      <c r="AB27" s="82" t="e">
        <f t="shared" si="6"/>
        <v>#REF!</v>
      </c>
      <c r="AC27" s="155">
        <v>0</v>
      </c>
      <c r="AD27" s="156" t="e">
        <f t="shared" si="7"/>
        <v>#REF!</v>
      </c>
      <c r="AE27" s="2">
        <f t="shared" si="8"/>
        <v>54000000</v>
      </c>
      <c r="AF27" s="156" t="e">
        <f t="shared" si="9"/>
        <v>#REF!</v>
      </c>
      <c r="AG27" s="130" t="e">
        <f t="shared" si="10"/>
        <v>#REF!</v>
      </c>
      <c r="AH27" s="155" t="e">
        <f>'소득세 산정양식'!#REF!+'02'!AF26+'03'!AF26+'04'!AF26+'05'!AF26+'06'!AF26+'07'!AF26+'08'!AF26+'09'!AF26+'10'!AF26+'11'!AF26</f>
        <v>#REF!</v>
      </c>
      <c r="AI27" s="157" t="e">
        <f t="shared" si="11"/>
        <v>#REF!</v>
      </c>
      <c r="AJ27" s="157">
        <v>0</v>
      </c>
      <c r="AK27" s="86" t="e">
        <f t="shared" si="12"/>
        <v>#REF!</v>
      </c>
      <c r="AM27" s="161"/>
    </row>
    <row r="28" spans="1:39" ht="10">
      <c r="A28" s="148">
        <v>1</v>
      </c>
      <c r="B28" s="95">
        <f>+'12'!B27</f>
        <v>0</v>
      </c>
      <c r="C28" s="162" t="str">
        <f>+'12'!E27</f>
        <v>000000000000000</v>
      </c>
      <c r="D28" s="149">
        <f>+'12'!C27</f>
        <v>0</v>
      </c>
      <c r="E28" s="150">
        <f>+'12'!D27</f>
        <v>0</v>
      </c>
      <c r="F28" s="151"/>
      <c r="G28" s="151"/>
      <c r="H28" s="152">
        <f>+'12'!F27</f>
        <v>44927</v>
      </c>
      <c r="I28" s="153">
        <f>+'12'!G27</f>
        <v>45291</v>
      </c>
      <c r="J28" s="149" t="str">
        <f>+'12'!H27</f>
        <v>L</v>
      </c>
      <c r="K28" s="149" t="str">
        <f>+'12'!I27</f>
        <v>T/K</v>
      </c>
      <c r="L28" s="149">
        <f>+'12'!L27</f>
        <v>12</v>
      </c>
      <c r="M28" s="154" t="str">
        <f>+'12'!J27</f>
        <v>N</v>
      </c>
      <c r="N28" s="154">
        <f t="shared" ref="N28" si="17">MONTH(I28)-MONTH(H28)+1</f>
        <v>12</v>
      </c>
      <c r="O28" s="154">
        <f t="shared" ref="O28" si="18">IF(M28="Y",12/N28,1)</f>
        <v>1</v>
      </c>
      <c r="P28" s="154" t="e">
        <f t="shared" ref="P28" si="19">IF(Q28&gt;=1,1,0)</f>
        <v>#REF!</v>
      </c>
      <c r="Q28" s="155" t="e">
        <f>+'소득세 산정양식'!#REF!+'02'!P27+'03'!P27+'04'!P27+'05'!P27+'06'!P27+'07'!P27+'08'!P27+'09'!P27+'10'!P27+'11'!P27+'12'!P27</f>
        <v>#REF!</v>
      </c>
      <c r="R28" s="155" t="e">
        <f>+'소득세 산정양식'!#REF!+'02'!Q27+'03'!Q27+'04'!Q27+'05'!Q27+'06'!Q27+'07'!Q27+'08'!Q27+'09'!Q27+'10'!Q27+'11'!Q27+'12'!Q27</f>
        <v>#REF!</v>
      </c>
      <c r="S28" s="155" t="e">
        <f>+'소득세 산정양식'!#REF!+'02'!R27+'03'!R27+'04'!R27+'05'!R27+'06'!R27+'07'!R27+'08'!R27+'09'!R27+'10'!R27+'11'!R27+'12'!R27</f>
        <v>#REF!</v>
      </c>
      <c r="T28" s="155" t="e">
        <f>+'소득세 산정양식'!#REF!+'02'!S27+'03'!S27+'04'!S27+'05'!S27+'06'!S27+'07'!S27+'08'!S27+'09'!S27+'10'!S27+'11'!S27+'12'!S27</f>
        <v>#REF!</v>
      </c>
      <c r="U28" s="155" t="e">
        <f>+'소득세 산정양식'!#REF!+'02'!T27+'03'!T27+'04'!T27+'05'!T27+'06'!T27+'07'!T27+'08'!T27+'09'!T27+'10'!T27+'11'!T27+'12'!T27</f>
        <v>#REF!</v>
      </c>
      <c r="V28" s="155" t="e">
        <f>+'소득세 산정양식'!#REF!+'02'!U27+'03'!U27+'04'!U27+'05'!U27+'06'!U27+'07'!U27+'08'!U27+'09'!U27+'10'!U27+'11'!U27+'12'!U27</f>
        <v>#REF!</v>
      </c>
      <c r="W28" s="155" t="e">
        <f>+'소득세 산정양식'!#REF!+'02'!V27+'03'!V27+'04'!V27+'05'!V27+'06'!V27+'07'!V27+'08'!V27+'09'!V27+'10'!V27+'11'!V27+'12'!V27</f>
        <v>#REF!</v>
      </c>
      <c r="X28" s="155" t="e">
        <f>+'소득세 산정양식'!#REF!+'02'!X27+'03'!X27+'04'!X27+'05'!X27+'06'!X27+'07'!X27+'08'!X27+'09'!X27+'10'!X27+'11'!X27+'12'!X27</f>
        <v>#REF!</v>
      </c>
      <c r="Y28" s="156" t="e">
        <f t="shared" ref="Y28" si="20">Q28+R28+S28+T28+U28+V28+W28</f>
        <v>#REF!</v>
      </c>
      <c r="Z28" s="156" t="e">
        <f t="shared" ref="Z28" si="21">IF(Y28*0.05&gt;(500000*N28),(500000*N28),Y28*0.05)</f>
        <v>#REF!</v>
      </c>
      <c r="AA28" s="156" t="e">
        <f t="shared" ref="AA28" si="22">X28</f>
        <v>#REF!</v>
      </c>
      <c r="AB28" s="82" t="e">
        <f t="shared" ref="AB28" si="23">IF(Y28-Z28-AA28&lt;0,0,Y28-Z28-AA28)</f>
        <v>#REF!</v>
      </c>
      <c r="AC28" s="155">
        <v>0</v>
      </c>
      <c r="AD28" s="156" t="e">
        <f t="shared" ref="AD28" si="24">(AB28+AC28)*O28</f>
        <v>#REF!</v>
      </c>
      <c r="AE28" s="2">
        <f t="shared" ref="AE28" si="25">IF(OR(J28="p",K28="TK",K28="T/K",K28="TK/0"),54000000,IF(OR(K28="TK/1",K28="K/0"),58500000,IF(OR(K28="TK/2",K28="K/1"),63000000,IF(OR(K28="TK/3",K28="tk/4",K28="tk/5",K28="tk/6",K28="tk/7",K28="tk/8",K28="tk/9",K28="k/2"),67500000,72000000))))</f>
        <v>54000000</v>
      </c>
      <c r="AF28" s="156" t="e">
        <f t="shared" ref="AF28" si="26">FLOOR(IF(AD28-AE28&lt;=0,0,AD28-AE28),1000)</f>
        <v>#REF!</v>
      </c>
      <c r="AG28" s="130" t="e">
        <f t="shared" ref="AG28" si="27">IF(C28="000000000000000",(IF(AF28&lt;=0,0,IF(AF28&lt;=60000000,AF28*5%,IF(AF28&lt;=250000000,((AF28-60000000)*15%)+(60000000*5%),IF(AF28&lt;=500000000,((AF28-250000000)*25%)+(190000000*15%)+(60000000*5%),((AF28-500000000)*30%)+(250000000*25%)+(190000000*15%)+(60000000*5%)))))/O28)*1.2,(IF(AF28&lt;=0,0,IF(AF28&lt;=60000000,AF28*5%,IF(AF28&lt;=250000000,((AF28-60000000)*15%)+(60000000*5%),IF(AF28&lt;=500000000,((AF28-250000000)*25%)+(190000000*15%)+(60000000*5%),((AF28-500000000)*30%)+(250000000*25%)+(190000000*15%)+(60000000*5%)))))/O28))</f>
        <v>#REF!</v>
      </c>
      <c r="AH28" s="155" t="e">
        <f>'소득세 산정양식'!#REF!+'02'!AF27+'03'!AF27+'04'!AF27+'05'!AF27+'06'!AF27+'07'!AF27+'08'!AF27+'09'!AF27+'10'!AF27+'11'!AF27</f>
        <v>#REF!</v>
      </c>
      <c r="AI28" s="157" t="e">
        <f t="shared" ref="AI28" si="28">AG28-AH28</f>
        <v>#REF!</v>
      </c>
      <c r="AJ28" s="157">
        <v>0</v>
      </c>
      <c r="AK28" s="86" t="e">
        <f t="shared" ref="AK28" si="29">AI28-AJ28</f>
        <v>#REF!</v>
      </c>
      <c r="AM28" s="161"/>
    </row>
    <row r="29" spans="1:39" ht="10">
      <c r="A29" s="148">
        <v>1</v>
      </c>
      <c r="B29" s="95">
        <f>+'12'!B28</f>
        <v>0</v>
      </c>
      <c r="C29" s="162" t="str">
        <f>+'12'!E28</f>
        <v>000000000000000</v>
      </c>
      <c r="D29" s="149">
        <f>+'12'!C28</f>
        <v>0</v>
      </c>
      <c r="E29" s="150">
        <f>+'12'!D28</f>
        <v>0</v>
      </c>
      <c r="F29" s="151"/>
      <c r="G29" s="151"/>
      <c r="H29" s="152">
        <f>+'12'!F28</f>
        <v>44927</v>
      </c>
      <c r="I29" s="153">
        <f>+'12'!G28</f>
        <v>45291</v>
      </c>
      <c r="J29" s="149" t="str">
        <f>+'12'!H28</f>
        <v>L</v>
      </c>
      <c r="K29" s="149" t="str">
        <f>+'12'!I28</f>
        <v>T/K</v>
      </c>
      <c r="L29" s="149">
        <f>+'12'!L28</f>
        <v>12</v>
      </c>
      <c r="M29" s="154" t="str">
        <f>+'12'!J28</f>
        <v>N</v>
      </c>
      <c r="N29" s="154">
        <f t="shared" ref="N29:N36" si="30">MONTH(I29)-MONTH(H29)+1</f>
        <v>12</v>
      </c>
      <c r="O29" s="154">
        <f t="shared" ref="O29:O36" si="31">IF(M29="Y",12/N29,1)</f>
        <v>1</v>
      </c>
      <c r="P29" s="154" t="e">
        <f t="shared" ref="P29:P36" si="32">IF(Q29&gt;=1,1,0)</f>
        <v>#REF!</v>
      </c>
      <c r="Q29" s="155" t="e">
        <f>+'소득세 산정양식'!#REF!+'02'!P28+'03'!P28+'04'!P28+'05'!P28+'06'!P28+'07'!P28+'08'!P28+'09'!P28+'10'!P28+'11'!P28+'12'!P28</f>
        <v>#REF!</v>
      </c>
      <c r="R29" s="155" t="e">
        <f>+'소득세 산정양식'!#REF!+'02'!Q28+'03'!Q28+'04'!Q28+'05'!Q28+'06'!Q28+'07'!Q28+'08'!Q28+'09'!Q28+'10'!Q28+'11'!Q28+'12'!Q28</f>
        <v>#REF!</v>
      </c>
      <c r="S29" s="155" t="e">
        <f>+'소득세 산정양식'!#REF!+'02'!R28+'03'!R28+'04'!R28+'05'!R28+'06'!R28+'07'!R28+'08'!R28+'09'!R28+'10'!R28+'11'!R28+'12'!R28</f>
        <v>#REF!</v>
      </c>
      <c r="T29" s="155" t="e">
        <f>+'소득세 산정양식'!#REF!+'02'!S28+'03'!S28+'04'!S28+'05'!S28+'06'!S28+'07'!S28+'08'!S28+'09'!S28+'10'!S28+'11'!S28+'12'!S28</f>
        <v>#REF!</v>
      </c>
      <c r="U29" s="155" t="e">
        <f>+'소득세 산정양식'!#REF!+'02'!T28+'03'!T28+'04'!T28+'05'!T28+'06'!T28+'07'!T28+'08'!T28+'09'!T28+'10'!T28+'11'!T28+'12'!T28</f>
        <v>#REF!</v>
      </c>
      <c r="V29" s="155" t="e">
        <f>+'소득세 산정양식'!#REF!+'02'!U28+'03'!U28+'04'!U28+'05'!U28+'06'!U28+'07'!U28+'08'!U28+'09'!U28+'10'!U28+'11'!U28+'12'!U28</f>
        <v>#REF!</v>
      </c>
      <c r="W29" s="155" t="e">
        <f>+'소득세 산정양식'!#REF!+'02'!V28+'03'!V28+'04'!V28+'05'!V28+'06'!V28+'07'!V28+'08'!V28+'09'!V28+'10'!V28+'11'!V28+'12'!V28</f>
        <v>#REF!</v>
      </c>
      <c r="X29" s="155" t="e">
        <f>+'소득세 산정양식'!#REF!+'02'!X28+'03'!X28+'04'!X28+'05'!X28+'06'!X28+'07'!X28+'08'!X28+'09'!X28+'10'!X28+'11'!X28+'12'!X28</f>
        <v>#REF!</v>
      </c>
      <c r="Y29" s="156" t="e">
        <f t="shared" ref="Y29:Y36" si="33">Q29+R29+S29+T29+U29+V29+W29</f>
        <v>#REF!</v>
      </c>
      <c r="Z29" s="156" t="e">
        <f t="shared" ref="Z29:Z36" si="34">IF(Y29*0.05&gt;(500000*N29),(500000*N29),Y29*0.05)</f>
        <v>#REF!</v>
      </c>
      <c r="AA29" s="156" t="e">
        <f t="shared" ref="AA29:AA36" si="35">X29</f>
        <v>#REF!</v>
      </c>
      <c r="AB29" s="82" t="e">
        <f t="shared" ref="AB29:AB36" si="36">IF(Y29-Z29-AA29&lt;0,0,Y29-Z29-AA29)</f>
        <v>#REF!</v>
      </c>
      <c r="AC29" s="155">
        <v>0</v>
      </c>
      <c r="AD29" s="156" t="e">
        <f t="shared" ref="AD29:AD36" si="37">(AB29+AC29)*O29</f>
        <v>#REF!</v>
      </c>
      <c r="AE29" s="2">
        <f t="shared" ref="AE29:AE36" si="38">IF(OR(J29="p",K29="TK",K29="T/K",K29="TK/0"),54000000,IF(OR(K29="TK/1",K29="K/0"),58500000,IF(OR(K29="TK/2",K29="K/1"),63000000,IF(OR(K29="TK/3",K29="tk/4",K29="tk/5",K29="tk/6",K29="tk/7",K29="tk/8",K29="tk/9",K29="k/2"),67500000,72000000))))</f>
        <v>54000000</v>
      </c>
      <c r="AF29" s="156" t="e">
        <f t="shared" ref="AF29:AF36" si="39">FLOOR(IF(AD29-AE29&lt;=0,0,AD29-AE29),1000)</f>
        <v>#REF!</v>
      </c>
      <c r="AG29" s="130" t="e">
        <f t="shared" ref="AG29:AG36" si="40">IF(C29="000000000000000",(IF(AF29&lt;=0,0,IF(AF29&lt;=60000000,AF29*5%,IF(AF29&lt;=250000000,((AF29-60000000)*15%)+(60000000*5%),IF(AF29&lt;=500000000,((AF29-250000000)*25%)+(190000000*15%)+(60000000*5%),((AF29-500000000)*30%)+(250000000*25%)+(190000000*15%)+(60000000*5%)))))/O29)*1.2,(IF(AF29&lt;=0,0,IF(AF29&lt;=60000000,AF29*5%,IF(AF29&lt;=250000000,((AF29-60000000)*15%)+(60000000*5%),IF(AF29&lt;=500000000,((AF29-250000000)*25%)+(190000000*15%)+(60000000*5%),((AF29-500000000)*30%)+(250000000*25%)+(190000000*15%)+(60000000*5%)))))/O29))</f>
        <v>#REF!</v>
      </c>
      <c r="AH29" s="155" t="e">
        <f>'소득세 산정양식'!#REF!+'02'!AF28+'03'!AF28+'04'!AF28+'05'!AF28+'06'!AF28+'07'!AF28+'08'!AF28+'09'!AF28+'10'!AF28+'11'!AF28</f>
        <v>#REF!</v>
      </c>
      <c r="AI29" s="157" t="e">
        <f t="shared" ref="AI29:AI36" si="41">AG29-AH29</f>
        <v>#REF!</v>
      </c>
      <c r="AJ29" s="157">
        <v>0</v>
      </c>
      <c r="AK29" s="86" t="e">
        <f t="shared" ref="AK29:AK36" si="42">AI29-AJ29</f>
        <v>#REF!</v>
      </c>
      <c r="AM29" s="161"/>
    </row>
    <row r="30" spans="1:39" ht="10">
      <c r="A30" s="148">
        <v>1</v>
      </c>
      <c r="B30" s="95">
        <f>+'12'!B29</f>
        <v>0</v>
      </c>
      <c r="C30" s="162" t="str">
        <f>+'12'!E29</f>
        <v>000000000000000</v>
      </c>
      <c r="D30" s="149">
        <f>+'12'!C29</f>
        <v>0</v>
      </c>
      <c r="E30" s="150">
        <f>+'12'!D29</f>
        <v>0</v>
      </c>
      <c r="F30" s="151"/>
      <c r="G30" s="151"/>
      <c r="H30" s="152">
        <f>+'12'!F29</f>
        <v>44927</v>
      </c>
      <c r="I30" s="153">
        <f>+'12'!G29</f>
        <v>45291</v>
      </c>
      <c r="J30" s="149" t="str">
        <f>+'12'!H29</f>
        <v>L</v>
      </c>
      <c r="K30" s="149" t="str">
        <f>+'12'!I29</f>
        <v>T/K</v>
      </c>
      <c r="L30" s="149">
        <f>+'12'!L29</f>
        <v>12</v>
      </c>
      <c r="M30" s="154" t="str">
        <f>+'12'!J29</f>
        <v>N</v>
      </c>
      <c r="N30" s="154">
        <f t="shared" si="30"/>
        <v>12</v>
      </c>
      <c r="O30" s="154">
        <f t="shared" si="31"/>
        <v>1</v>
      </c>
      <c r="P30" s="154" t="e">
        <f t="shared" si="32"/>
        <v>#REF!</v>
      </c>
      <c r="Q30" s="155" t="e">
        <f>+'소득세 산정양식'!#REF!+'02'!P29+'03'!P29+'04'!P29+'05'!P29+'06'!P29+'07'!P29+'08'!P29+'09'!P29+'10'!P29+'11'!P29+'12'!P29</f>
        <v>#REF!</v>
      </c>
      <c r="R30" s="155" t="e">
        <f>+'소득세 산정양식'!#REF!+'02'!Q29+'03'!Q29+'04'!Q29+'05'!Q29+'06'!Q29+'07'!Q29+'08'!Q29+'09'!Q29+'10'!Q29+'11'!Q29+'12'!Q29</f>
        <v>#REF!</v>
      </c>
      <c r="S30" s="155" t="e">
        <f>+'소득세 산정양식'!#REF!+'02'!R29+'03'!R29+'04'!R29+'05'!R29+'06'!R29+'07'!R29+'08'!R29+'09'!R29+'10'!R29+'11'!R29+'12'!R29</f>
        <v>#REF!</v>
      </c>
      <c r="T30" s="155" t="e">
        <f>+'소득세 산정양식'!#REF!+'02'!S29+'03'!S29+'04'!S29+'05'!S29+'06'!S29+'07'!S29+'08'!S29+'09'!S29+'10'!S29+'11'!S29+'12'!S29</f>
        <v>#REF!</v>
      </c>
      <c r="U30" s="155" t="e">
        <f>+'소득세 산정양식'!#REF!+'02'!T29+'03'!T29+'04'!T29+'05'!T29+'06'!T29+'07'!T29+'08'!T29+'09'!T29+'10'!T29+'11'!T29+'12'!T29</f>
        <v>#REF!</v>
      </c>
      <c r="V30" s="155" t="e">
        <f>+'소득세 산정양식'!#REF!+'02'!U29+'03'!U29+'04'!U29+'05'!U29+'06'!U29+'07'!U29+'08'!U29+'09'!U29+'10'!U29+'11'!U29+'12'!U29</f>
        <v>#REF!</v>
      </c>
      <c r="W30" s="155" t="e">
        <f>+'소득세 산정양식'!#REF!+'02'!V29+'03'!V29+'04'!V29+'05'!V29+'06'!V29+'07'!V29+'08'!V29+'09'!V29+'10'!V29+'11'!V29+'12'!V29</f>
        <v>#REF!</v>
      </c>
      <c r="X30" s="155" t="e">
        <f>+'소득세 산정양식'!#REF!+'02'!X29+'03'!X29+'04'!X29+'05'!X29+'06'!X29+'07'!X29+'08'!X29+'09'!X29+'10'!X29+'11'!X29+'12'!X29</f>
        <v>#REF!</v>
      </c>
      <c r="Y30" s="156" t="e">
        <f t="shared" si="33"/>
        <v>#REF!</v>
      </c>
      <c r="Z30" s="156" t="e">
        <f t="shared" si="34"/>
        <v>#REF!</v>
      </c>
      <c r="AA30" s="156" t="e">
        <f t="shared" si="35"/>
        <v>#REF!</v>
      </c>
      <c r="AB30" s="82" t="e">
        <f t="shared" si="36"/>
        <v>#REF!</v>
      </c>
      <c r="AC30" s="155">
        <v>0</v>
      </c>
      <c r="AD30" s="156" t="e">
        <f t="shared" si="37"/>
        <v>#REF!</v>
      </c>
      <c r="AE30" s="2">
        <f t="shared" si="38"/>
        <v>54000000</v>
      </c>
      <c r="AF30" s="156" t="e">
        <f t="shared" si="39"/>
        <v>#REF!</v>
      </c>
      <c r="AG30" s="130" t="e">
        <f t="shared" si="40"/>
        <v>#REF!</v>
      </c>
      <c r="AH30" s="155" t="e">
        <f>'소득세 산정양식'!#REF!+'02'!AF29+'03'!AF29+'04'!AF29+'05'!AF29+'06'!AF29+'07'!AF29+'08'!AF29+'09'!AF29+'10'!AF29+'11'!AF29</f>
        <v>#REF!</v>
      </c>
      <c r="AI30" s="157" t="e">
        <f t="shared" si="41"/>
        <v>#REF!</v>
      </c>
      <c r="AJ30" s="157">
        <v>0</v>
      </c>
      <c r="AK30" s="86" t="e">
        <f t="shared" si="42"/>
        <v>#REF!</v>
      </c>
      <c r="AM30" s="161"/>
    </row>
    <row r="31" spans="1:39" ht="10">
      <c r="A31" s="148">
        <v>1</v>
      </c>
      <c r="B31" s="95">
        <f>+'12'!B30</f>
        <v>0</v>
      </c>
      <c r="C31" s="162" t="str">
        <f>+'12'!E30</f>
        <v>000000000000000</v>
      </c>
      <c r="D31" s="149">
        <f>+'12'!C30</f>
        <v>0</v>
      </c>
      <c r="E31" s="150">
        <f>+'12'!D30</f>
        <v>0</v>
      </c>
      <c r="F31" s="151"/>
      <c r="G31" s="151"/>
      <c r="H31" s="152">
        <f>+'12'!F30</f>
        <v>44927</v>
      </c>
      <c r="I31" s="153">
        <f>+'12'!G30</f>
        <v>45291</v>
      </c>
      <c r="J31" s="149" t="str">
        <f>+'12'!H30</f>
        <v>L</v>
      </c>
      <c r="K31" s="149" t="str">
        <f>+'12'!I30</f>
        <v>T/K</v>
      </c>
      <c r="L31" s="149">
        <f>+'12'!L30</f>
        <v>12</v>
      </c>
      <c r="M31" s="154" t="str">
        <f>+'12'!J30</f>
        <v>N</v>
      </c>
      <c r="N31" s="154">
        <f t="shared" si="30"/>
        <v>12</v>
      </c>
      <c r="O31" s="154">
        <f t="shared" si="31"/>
        <v>1</v>
      </c>
      <c r="P31" s="154" t="e">
        <f t="shared" si="32"/>
        <v>#REF!</v>
      </c>
      <c r="Q31" s="155" t="e">
        <f>+'소득세 산정양식'!#REF!+'02'!P30+'03'!P30+'04'!P30+'05'!P30+'06'!P30+'07'!P30+'08'!P30+'09'!P30+'10'!P30+'11'!P30+'12'!P30</f>
        <v>#REF!</v>
      </c>
      <c r="R31" s="155" t="e">
        <f>+'소득세 산정양식'!#REF!+'02'!Q30+'03'!Q30+'04'!Q30+'05'!Q30+'06'!Q30+'07'!Q30+'08'!Q30+'09'!Q30+'10'!Q30+'11'!Q30+'12'!Q30</f>
        <v>#REF!</v>
      </c>
      <c r="S31" s="155" t="e">
        <f>+'소득세 산정양식'!#REF!+'02'!R30+'03'!R30+'04'!R30+'05'!R30+'06'!R30+'07'!R30+'08'!R30+'09'!R30+'10'!R30+'11'!R30+'12'!R30</f>
        <v>#REF!</v>
      </c>
      <c r="T31" s="155" t="e">
        <f>+'소득세 산정양식'!#REF!+'02'!S30+'03'!S30+'04'!S30+'05'!S30+'06'!S30+'07'!S30+'08'!S30+'09'!S30+'10'!S30+'11'!S30+'12'!S30</f>
        <v>#REF!</v>
      </c>
      <c r="U31" s="155" t="e">
        <f>+'소득세 산정양식'!#REF!+'02'!T30+'03'!T30+'04'!T30+'05'!T30+'06'!T30+'07'!T30+'08'!T30+'09'!T30+'10'!T30+'11'!T30+'12'!T30</f>
        <v>#REF!</v>
      </c>
      <c r="V31" s="155" t="e">
        <f>+'소득세 산정양식'!#REF!+'02'!U30+'03'!U30+'04'!U30+'05'!U30+'06'!U30+'07'!U30+'08'!U30+'09'!U30+'10'!U30+'11'!U30+'12'!U30</f>
        <v>#REF!</v>
      </c>
      <c r="W31" s="155" t="e">
        <f>+'소득세 산정양식'!#REF!+'02'!V30+'03'!V30+'04'!V30+'05'!V30+'06'!V30+'07'!V30+'08'!V30+'09'!V30+'10'!V30+'11'!V30+'12'!V30</f>
        <v>#REF!</v>
      </c>
      <c r="X31" s="155" t="e">
        <f>+'소득세 산정양식'!#REF!+'02'!X30+'03'!X30+'04'!X30+'05'!X30+'06'!X30+'07'!X30+'08'!X30+'09'!X30+'10'!X30+'11'!X30+'12'!X30</f>
        <v>#REF!</v>
      </c>
      <c r="Y31" s="156" t="e">
        <f t="shared" si="33"/>
        <v>#REF!</v>
      </c>
      <c r="Z31" s="156" t="e">
        <f t="shared" si="34"/>
        <v>#REF!</v>
      </c>
      <c r="AA31" s="156" t="e">
        <f t="shared" si="35"/>
        <v>#REF!</v>
      </c>
      <c r="AB31" s="82" t="e">
        <f t="shared" si="36"/>
        <v>#REF!</v>
      </c>
      <c r="AC31" s="155">
        <v>0</v>
      </c>
      <c r="AD31" s="156" t="e">
        <f t="shared" si="37"/>
        <v>#REF!</v>
      </c>
      <c r="AE31" s="2">
        <f t="shared" si="38"/>
        <v>54000000</v>
      </c>
      <c r="AF31" s="156" t="e">
        <f t="shared" si="39"/>
        <v>#REF!</v>
      </c>
      <c r="AG31" s="130" t="e">
        <f t="shared" si="40"/>
        <v>#REF!</v>
      </c>
      <c r="AH31" s="155" t="e">
        <f>'소득세 산정양식'!#REF!+'02'!AF30+'03'!AF30+'04'!AF30+'05'!AF30+'06'!AF30+'07'!AF30+'08'!AF30+'09'!AF30+'10'!AF30+'11'!AF30</f>
        <v>#REF!</v>
      </c>
      <c r="AI31" s="157" t="e">
        <f t="shared" si="41"/>
        <v>#REF!</v>
      </c>
      <c r="AJ31" s="157">
        <v>0</v>
      </c>
      <c r="AK31" s="86" t="e">
        <f t="shared" si="42"/>
        <v>#REF!</v>
      </c>
      <c r="AM31" s="161"/>
    </row>
    <row r="32" spans="1:39" ht="10">
      <c r="A32" s="148">
        <v>1</v>
      </c>
      <c r="B32" s="95">
        <f>+'12'!B31</f>
        <v>0</v>
      </c>
      <c r="C32" s="162" t="str">
        <f>+'12'!E31</f>
        <v>000000000000000</v>
      </c>
      <c r="D32" s="149">
        <f>+'12'!C31</f>
        <v>0</v>
      </c>
      <c r="E32" s="150">
        <f>+'12'!D31</f>
        <v>0</v>
      </c>
      <c r="F32" s="151"/>
      <c r="G32" s="151"/>
      <c r="H32" s="152">
        <f>+'12'!F31</f>
        <v>44927</v>
      </c>
      <c r="I32" s="153">
        <f>+'12'!G31</f>
        <v>45291</v>
      </c>
      <c r="J32" s="149" t="str">
        <f>+'12'!H31</f>
        <v>L</v>
      </c>
      <c r="K32" s="149" t="str">
        <f>+'12'!I31</f>
        <v>T/K</v>
      </c>
      <c r="L32" s="149">
        <f>+'12'!L31</f>
        <v>12</v>
      </c>
      <c r="M32" s="154" t="str">
        <f>+'12'!J31</f>
        <v>N</v>
      </c>
      <c r="N32" s="154">
        <f t="shared" si="30"/>
        <v>12</v>
      </c>
      <c r="O32" s="154">
        <f t="shared" si="31"/>
        <v>1</v>
      </c>
      <c r="P32" s="154" t="e">
        <f t="shared" si="32"/>
        <v>#REF!</v>
      </c>
      <c r="Q32" s="155" t="e">
        <f>+'소득세 산정양식'!#REF!+'02'!P31+'03'!P31+'04'!P31+'05'!P31+'06'!P31+'07'!P31+'08'!P31+'09'!P31+'10'!P31+'11'!P31+'12'!P31</f>
        <v>#REF!</v>
      </c>
      <c r="R32" s="155" t="e">
        <f>+'소득세 산정양식'!#REF!+'02'!Q31+'03'!Q31+'04'!Q31+'05'!Q31+'06'!Q31+'07'!Q31+'08'!Q31+'09'!Q31+'10'!Q31+'11'!Q31+'12'!Q31</f>
        <v>#REF!</v>
      </c>
      <c r="S32" s="155" t="e">
        <f>+'소득세 산정양식'!#REF!+'02'!R31+'03'!R31+'04'!R31+'05'!R31+'06'!R31+'07'!R31+'08'!R31+'09'!R31+'10'!R31+'11'!R31+'12'!R31</f>
        <v>#REF!</v>
      </c>
      <c r="T32" s="155" t="e">
        <f>+'소득세 산정양식'!#REF!+'02'!S31+'03'!S31+'04'!S31+'05'!S31+'06'!S31+'07'!S31+'08'!S31+'09'!S31+'10'!S31+'11'!S31+'12'!S31</f>
        <v>#REF!</v>
      </c>
      <c r="U32" s="155" t="e">
        <f>+'소득세 산정양식'!#REF!+'02'!T31+'03'!T31+'04'!T31+'05'!T31+'06'!T31+'07'!T31+'08'!T31+'09'!T31+'10'!T31+'11'!T31+'12'!T31</f>
        <v>#REF!</v>
      </c>
      <c r="V32" s="155" t="e">
        <f>+'소득세 산정양식'!#REF!+'02'!U31+'03'!U31+'04'!U31+'05'!U31+'06'!U31+'07'!U31+'08'!U31+'09'!U31+'10'!U31+'11'!U31+'12'!U31</f>
        <v>#REF!</v>
      </c>
      <c r="W32" s="155" t="e">
        <f>+'소득세 산정양식'!#REF!+'02'!V31+'03'!V31+'04'!V31+'05'!V31+'06'!V31+'07'!V31+'08'!V31+'09'!V31+'10'!V31+'11'!V31+'12'!V31</f>
        <v>#REF!</v>
      </c>
      <c r="X32" s="155" t="e">
        <f>+'소득세 산정양식'!#REF!+'02'!X31+'03'!X31+'04'!X31+'05'!X31+'06'!X31+'07'!X31+'08'!X31+'09'!X31+'10'!X31+'11'!X31+'12'!X31</f>
        <v>#REF!</v>
      </c>
      <c r="Y32" s="156" t="e">
        <f t="shared" si="33"/>
        <v>#REF!</v>
      </c>
      <c r="Z32" s="156" t="e">
        <f t="shared" si="34"/>
        <v>#REF!</v>
      </c>
      <c r="AA32" s="156" t="e">
        <f t="shared" si="35"/>
        <v>#REF!</v>
      </c>
      <c r="AB32" s="82" t="e">
        <f t="shared" si="36"/>
        <v>#REF!</v>
      </c>
      <c r="AC32" s="155">
        <v>0</v>
      </c>
      <c r="AD32" s="156" t="e">
        <f t="shared" si="37"/>
        <v>#REF!</v>
      </c>
      <c r="AE32" s="2">
        <f t="shared" si="38"/>
        <v>54000000</v>
      </c>
      <c r="AF32" s="156" t="e">
        <f t="shared" si="39"/>
        <v>#REF!</v>
      </c>
      <c r="AG32" s="130" t="e">
        <f t="shared" si="40"/>
        <v>#REF!</v>
      </c>
      <c r="AH32" s="155" t="e">
        <f>'소득세 산정양식'!#REF!+'02'!AF31+'03'!AF31+'04'!AF31+'05'!AF31+'06'!AF31+'07'!AF31+'08'!AF31+'09'!AF31+'10'!AF31+'11'!AF31</f>
        <v>#REF!</v>
      </c>
      <c r="AI32" s="157" t="e">
        <f t="shared" si="41"/>
        <v>#REF!</v>
      </c>
      <c r="AJ32" s="157">
        <v>0</v>
      </c>
      <c r="AK32" s="86" t="e">
        <f t="shared" si="42"/>
        <v>#REF!</v>
      </c>
      <c r="AM32" s="161"/>
    </row>
    <row r="33" spans="1:39" ht="10">
      <c r="A33" s="148">
        <v>1</v>
      </c>
      <c r="B33" s="95">
        <f>+'12'!B32</f>
        <v>0</v>
      </c>
      <c r="C33" s="162" t="str">
        <f>+'12'!E32</f>
        <v>000000000000000</v>
      </c>
      <c r="D33" s="149">
        <f>+'12'!C32</f>
        <v>0</v>
      </c>
      <c r="E33" s="150">
        <f>+'12'!D32</f>
        <v>0</v>
      </c>
      <c r="F33" s="151"/>
      <c r="G33" s="151"/>
      <c r="H33" s="152">
        <f>+'12'!F32</f>
        <v>44927</v>
      </c>
      <c r="I33" s="153">
        <f>+'12'!G32</f>
        <v>45291</v>
      </c>
      <c r="J33" s="149" t="str">
        <f>+'12'!H32</f>
        <v>L</v>
      </c>
      <c r="K33" s="149" t="str">
        <f>+'12'!I32</f>
        <v>T/K</v>
      </c>
      <c r="L33" s="149">
        <f>+'12'!L32</f>
        <v>12</v>
      </c>
      <c r="M33" s="154" t="str">
        <f>+'12'!J32</f>
        <v>N</v>
      </c>
      <c r="N33" s="154">
        <f t="shared" si="30"/>
        <v>12</v>
      </c>
      <c r="O33" s="154">
        <f t="shared" si="31"/>
        <v>1</v>
      </c>
      <c r="P33" s="154" t="e">
        <f t="shared" si="32"/>
        <v>#REF!</v>
      </c>
      <c r="Q33" s="155" t="e">
        <f>+'소득세 산정양식'!#REF!+'02'!P32+'03'!P32+'04'!P32+'05'!P32+'06'!P32+'07'!P32+'08'!P32+'09'!P32+'10'!P32+'11'!P32+'12'!P32</f>
        <v>#REF!</v>
      </c>
      <c r="R33" s="155" t="e">
        <f>+'소득세 산정양식'!#REF!+'02'!Q32+'03'!Q32+'04'!Q32+'05'!Q32+'06'!Q32+'07'!Q32+'08'!Q32+'09'!Q32+'10'!Q32+'11'!Q32+'12'!Q32</f>
        <v>#REF!</v>
      </c>
      <c r="S33" s="155" t="e">
        <f>+'소득세 산정양식'!#REF!+'02'!R32+'03'!R32+'04'!R32+'05'!R32+'06'!R32+'07'!R32+'08'!R32+'09'!R32+'10'!R32+'11'!R32+'12'!R32</f>
        <v>#REF!</v>
      </c>
      <c r="T33" s="155" t="e">
        <f>+'소득세 산정양식'!#REF!+'02'!S32+'03'!S32+'04'!S32+'05'!S32+'06'!S32+'07'!S32+'08'!S32+'09'!S32+'10'!S32+'11'!S32+'12'!S32</f>
        <v>#REF!</v>
      </c>
      <c r="U33" s="155" t="e">
        <f>+'소득세 산정양식'!#REF!+'02'!T32+'03'!T32+'04'!T32+'05'!T32+'06'!T32+'07'!T32+'08'!T32+'09'!T32+'10'!T32+'11'!T32+'12'!T32</f>
        <v>#REF!</v>
      </c>
      <c r="V33" s="155" t="e">
        <f>+'소득세 산정양식'!#REF!+'02'!U32+'03'!U32+'04'!U32+'05'!U32+'06'!U32+'07'!U32+'08'!U32+'09'!U32+'10'!U32+'11'!U32+'12'!U32</f>
        <v>#REF!</v>
      </c>
      <c r="W33" s="155" t="e">
        <f>+'소득세 산정양식'!#REF!+'02'!V32+'03'!V32+'04'!V32+'05'!V32+'06'!V32+'07'!V32+'08'!V32+'09'!V32+'10'!V32+'11'!V32+'12'!V32</f>
        <v>#REF!</v>
      </c>
      <c r="X33" s="155" t="e">
        <f>+'소득세 산정양식'!#REF!+'02'!X32+'03'!X32+'04'!X32+'05'!X32+'06'!X32+'07'!X32+'08'!X32+'09'!X32+'10'!X32+'11'!X32+'12'!X32</f>
        <v>#REF!</v>
      </c>
      <c r="Y33" s="156" t="e">
        <f t="shared" si="33"/>
        <v>#REF!</v>
      </c>
      <c r="Z33" s="156" t="e">
        <f t="shared" si="34"/>
        <v>#REF!</v>
      </c>
      <c r="AA33" s="156" t="e">
        <f t="shared" si="35"/>
        <v>#REF!</v>
      </c>
      <c r="AB33" s="82" t="e">
        <f t="shared" si="36"/>
        <v>#REF!</v>
      </c>
      <c r="AC33" s="155">
        <v>0</v>
      </c>
      <c r="AD33" s="156" t="e">
        <f t="shared" si="37"/>
        <v>#REF!</v>
      </c>
      <c r="AE33" s="2">
        <f t="shared" si="38"/>
        <v>54000000</v>
      </c>
      <c r="AF33" s="156" t="e">
        <f t="shared" si="39"/>
        <v>#REF!</v>
      </c>
      <c r="AG33" s="130" t="e">
        <f t="shared" si="40"/>
        <v>#REF!</v>
      </c>
      <c r="AH33" s="155" t="e">
        <f>'소득세 산정양식'!#REF!+'02'!AF32+'03'!AF32+'04'!AF32+'05'!AF32+'06'!AF32+'07'!AF32+'08'!AF32+'09'!AF32+'10'!AF32+'11'!AF32</f>
        <v>#REF!</v>
      </c>
      <c r="AI33" s="157" t="e">
        <f t="shared" si="41"/>
        <v>#REF!</v>
      </c>
      <c r="AJ33" s="157">
        <v>0</v>
      </c>
      <c r="AK33" s="86" t="e">
        <f t="shared" si="42"/>
        <v>#REF!</v>
      </c>
      <c r="AM33" s="161"/>
    </row>
    <row r="34" spans="1:39" ht="10">
      <c r="A34" s="148">
        <v>1</v>
      </c>
      <c r="B34" s="95">
        <f>+'12'!B33</f>
        <v>0</v>
      </c>
      <c r="C34" s="162" t="str">
        <f>+'12'!E33</f>
        <v>000000000000000</v>
      </c>
      <c r="D34" s="149">
        <f>+'12'!C33</f>
        <v>0</v>
      </c>
      <c r="E34" s="150">
        <f>+'12'!D33</f>
        <v>0</v>
      </c>
      <c r="F34" s="151"/>
      <c r="G34" s="151"/>
      <c r="H34" s="152">
        <f>+'12'!F33</f>
        <v>44927</v>
      </c>
      <c r="I34" s="153">
        <f>+'12'!G33</f>
        <v>45291</v>
      </c>
      <c r="J34" s="149" t="str">
        <f>+'12'!H33</f>
        <v>L</v>
      </c>
      <c r="K34" s="149" t="str">
        <f>+'12'!I33</f>
        <v>T/K</v>
      </c>
      <c r="L34" s="149">
        <f>+'12'!L33</f>
        <v>12</v>
      </c>
      <c r="M34" s="154" t="str">
        <f>+'12'!J33</f>
        <v>N</v>
      </c>
      <c r="N34" s="154">
        <f t="shared" si="30"/>
        <v>12</v>
      </c>
      <c r="O34" s="154">
        <f t="shared" si="31"/>
        <v>1</v>
      </c>
      <c r="P34" s="154" t="e">
        <f t="shared" si="32"/>
        <v>#REF!</v>
      </c>
      <c r="Q34" s="155" t="e">
        <f>+'소득세 산정양식'!#REF!+'02'!P33+'03'!P33+'04'!P33+'05'!P33+'06'!P33+'07'!P33+'08'!P33+'09'!P33+'10'!P33+'11'!P33+'12'!P33</f>
        <v>#REF!</v>
      </c>
      <c r="R34" s="155" t="e">
        <f>+'소득세 산정양식'!#REF!+'02'!Q33+'03'!Q33+'04'!Q33+'05'!Q33+'06'!Q33+'07'!Q33+'08'!Q33+'09'!Q33+'10'!Q33+'11'!Q33+'12'!Q33</f>
        <v>#REF!</v>
      </c>
      <c r="S34" s="155" t="e">
        <f>+'소득세 산정양식'!#REF!+'02'!R33+'03'!R33+'04'!R33+'05'!R33+'06'!R33+'07'!R33+'08'!R33+'09'!R33+'10'!R33+'11'!R33+'12'!R33</f>
        <v>#REF!</v>
      </c>
      <c r="T34" s="155" t="e">
        <f>+'소득세 산정양식'!#REF!+'02'!S33+'03'!S33+'04'!S33+'05'!S33+'06'!S33+'07'!S33+'08'!S33+'09'!S33+'10'!S33+'11'!S33+'12'!S33</f>
        <v>#REF!</v>
      </c>
      <c r="U34" s="155" t="e">
        <f>+'소득세 산정양식'!#REF!+'02'!T33+'03'!T33+'04'!T33+'05'!T33+'06'!T33+'07'!T33+'08'!T33+'09'!T33+'10'!T33+'11'!T33+'12'!T33</f>
        <v>#REF!</v>
      </c>
      <c r="V34" s="155" t="e">
        <f>+'소득세 산정양식'!#REF!+'02'!U33+'03'!U33+'04'!U33+'05'!U33+'06'!U33+'07'!U33+'08'!U33+'09'!U33+'10'!U33+'11'!U33+'12'!U33</f>
        <v>#REF!</v>
      </c>
      <c r="W34" s="155" t="e">
        <f>+'소득세 산정양식'!#REF!+'02'!V33+'03'!V33+'04'!V33+'05'!V33+'06'!V33+'07'!V33+'08'!V33+'09'!V33+'10'!V33+'11'!V33+'12'!V33</f>
        <v>#REF!</v>
      </c>
      <c r="X34" s="155" t="e">
        <f>+'소득세 산정양식'!#REF!+'02'!X33+'03'!X33+'04'!X33+'05'!X33+'06'!X33+'07'!X33+'08'!X33+'09'!X33+'10'!X33+'11'!X33+'12'!X33</f>
        <v>#REF!</v>
      </c>
      <c r="Y34" s="156" t="e">
        <f t="shared" si="33"/>
        <v>#REF!</v>
      </c>
      <c r="Z34" s="156" t="e">
        <f t="shared" si="34"/>
        <v>#REF!</v>
      </c>
      <c r="AA34" s="156" t="e">
        <f t="shared" si="35"/>
        <v>#REF!</v>
      </c>
      <c r="AB34" s="82" t="e">
        <f t="shared" si="36"/>
        <v>#REF!</v>
      </c>
      <c r="AC34" s="155">
        <v>0</v>
      </c>
      <c r="AD34" s="156" t="e">
        <f t="shared" si="37"/>
        <v>#REF!</v>
      </c>
      <c r="AE34" s="2">
        <f t="shared" si="38"/>
        <v>54000000</v>
      </c>
      <c r="AF34" s="156" t="e">
        <f t="shared" si="39"/>
        <v>#REF!</v>
      </c>
      <c r="AG34" s="130" t="e">
        <f t="shared" si="40"/>
        <v>#REF!</v>
      </c>
      <c r="AH34" s="155" t="e">
        <f>'소득세 산정양식'!#REF!+'02'!AF33+'03'!AF33+'04'!AF33+'05'!AF33+'06'!AF33+'07'!AF33+'08'!AF33+'09'!AF33+'10'!AF33+'11'!AF33</f>
        <v>#REF!</v>
      </c>
      <c r="AI34" s="157" t="e">
        <f t="shared" si="41"/>
        <v>#REF!</v>
      </c>
      <c r="AJ34" s="157">
        <v>0</v>
      </c>
      <c r="AK34" s="86" t="e">
        <f t="shared" si="42"/>
        <v>#REF!</v>
      </c>
      <c r="AM34" s="161"/>
    </row>
    <row r="35" spans="1:39" ht="10">
      <c r="A35" s="148">
        <v>1</v>
      </c>
      <c r="B35" s="95">
        <f>+'12'!B34</f>
        <v>0</v>
      </c>
      <c r="C35" s="162" t="str">
        <f>+'12'!E34</f>
        <v>000000000000000</v>
      </c>
      <c r="D35" s="149">
        <f>+'12'!C34</f>
        <v>0</v>
      </c>
      <c r="E35" s="150">
        <f>+'12'!D34</f>
        <v>0</v>
      </c>
      <c r="F35" s="151"/>
      <c r="G35" s="151"/>
      <c r="H35" s="152">
        <f>+'12'!F34</f>
        <v>44927</v>
      </c>
      <c r="I35" s="153">
        <f>+'12'!G34</f>
        <v>45291</v>
      </c>
      <c r="J35" s="149" t="str">
        <f>+'12'!H34</f>
        <v>L</v>
      </c>
      <c r="K35" s="149" t="str">
        <f>+'12'!I34</f>
        <v>T/K</v>
      </c>
      <c r="L35" s="149">
        <f>+'12'!L34</f>
        <v>12</v>
      </c>
      <c r="M35" s="154" t="str">
        <f>+'12'!J34</f>
        <v>N</v>
      </c>
      <c r="N35" s="154">
        <f t="shared" si="30"/>
        <v>12</v>
      </c>
      <c r="O35" s="154">
        <f t="shared" si="31"/>
        <v>1</v>
      </c>
      <c r="P35" s="154" t="e">
        <f t="shared" si="32"/>
        <v>#REF!</v>
      </c>
      <c r="Q35" s="155" t="e">
        <f>+'소득세 산정양식'!#REF!+'02'!P34+'03'!P34+'04'!P34+'05'!P34+'06'!P34+'07'!P34+'08'!P34+'09'!P34+'10'!P34+'11'!P34+'12'!P34</f>
        <v>#REF!</v>
      </c>
      <c r="R35" s="155" t="e">
        <f>+'소득세 산정양식'!#REF!+'02'!Q34+'03'!Q34+'04'!Q34+'05'!Q34+'06'!Q34+'07'!Q34+'08'!Q34+'09'!Q34+'10'!Q34+'11'!Q34+'12'!Q34</f>
        <v>#REF!</v>
      </c>
      <c r="S35" s="155" t="e">
        <f>+'소득세 산정양식'!#REF!+'02'!R34+'03'!R34+'04'!R34+'05'!R34+'06'!R34+'07'!R34+'08'!R34+'09'!R34+'10'!R34+'11'!R34+'12'!R34</f>
        <v>#REF!</v>
      </c>
      <c r="T35" s="155" t="e">
        <f>+'소득세 산정양식'!#REF!+'02'!S34+'03'!S34+'04'!S34+'05'!S34+'06'!S34+'07'!S34+'08'!S34+'09'!S34+'10'!S34+'11'!S34+'12'!S34</f>
        <v>#REF!</v>
      </c>
      <c r="U35" s="155" t="e">
        <f>+'소득세 산정양식'!#REF!+'02'!T34+'03'!T34+'04'!T34+'05'!T34+'06'!T34+'07'!T34+'08'!T34+'09'!T34+'10'!T34+'11'!T34+'12'!T34</f>
        <v>#REF!</v>
      </c>
      <c r="V35" s="155" t="e">
        <f>+'소득세 산정양식'!#REF!+'02'!U34+'03'!U34+'04'!U34+'05'!U34+'06'!U34+'07'!U34+'08'!U34+'09'!U34+'10'!U34+'11'!U34+'12'!U34</f>
        <v>#REF!</v>
      </c>
      <c r="W35" s="155" t="e">
        <f>+'소득세 산정양식'!#REF!+'02'!V34+'03'!V34+'04'!V34+'05'!V34+'06'!V34+'07'!V34+'08'!V34+'09'!V34+'10'!V34+'11'!V34+'12'!V34</f>
        <v>#REF!</v>
      </c>
      <c r="X35" s="155" t="e">
        <f>+'소득세 산정양식'!#REF!+'02'!X34+'03'!X34+'04'!X34+'05'!X34+'06'!X34+'07'!X34+'08'!X34+'09'!X34+'10'!X34+'11'!X34+'12'!X34</f>
        <v>#REF!</v>
      </c>
      <c r="Y35" s="156" t="e">
        <f t="shared" si="33"/>
        <v>#REF!</v>
      </c>
      <c r="Z35" s="156" t="e">
        <f t="shared" si="34"/>
        <v>#REF!</v>
      </c>
      <c r="AA35" s="156" t="e">
        <f t="shared" si="35"/>
        <v>#REF!</v>
      </c>
      <c r="AB35" s="82" t="e">
        <f t="shared" si="36"/>
        <v>#REF!</v>
      </c>
      <c r="AC35" s="155">
        <v>0</v>
      </c>
      <c r="AD35" s="156" t="e">
        <f t="shared" si="37"/>
        <v>#REF!</v>
      </c>
      <c r="AE35" s="2">
        <f t="shared" si="38"/>
        <v>54000000</v>
      </c>
      <c r="AF35" s="156" t="e">
        <f t="shared" si="39"/>
        <v>#REF!</v>
      </c>
      <c r="AG35" s="130" t="e">
        <f t="shared" si="40"/>
        <v>#REF!</v>
      </c>
      <c r="AH35" s="155" t="e">
        <f>'소득세 산정양식'!#REF!+'02'!AF34+'03'!AF34+'04'!AF34+'05'!AF34+'06'!AF34+'07'!AF34+'08'!AF34+'09'!AF34+'10'!AF34+'11'!AF34</f>
        <v>#REF!</v>
      </c>
      <c r="AI35" s="157" t="e">
        <f t="shared" si="41"/>
        <v>#REF!</v>
      </c>
      <c r="AJ35" s="157">
        <v>0</v>
      </c>
      <c r="AK35" s="86" t="e">
        <f t="shared" si="42"/>
        <v>#REF!</v>
      </c>
      <c r="AM35" s="161"/>
    </row>
    <row r="36" spans="1:39" ht="10">
      <c r="A36" s="148">
        <v>1</v>
      </c>
      <c r="B36" s="95">
        <f>+'12'!B35</f>
        <v>0</v>
      </c>
      <c r="C36" s="162" t="str">
        <f>+'12'!E35</f>
        <v>000000000000000</v>
      </c>
      <c r="D36" s="149">
        <f>+'12'!C35</f>
        <v>0</v>
      </c>
      <c r="E36" s="150">
        <f>+'12'!D35</f>
        <v>0</v>
      </c>
      <c r="F36" s="151"/>
      <c r="G36" s="151"/>
      <c r="H36" s="152">
        <f>+'12'!F35</f>
        <v>44927</v>
      </c>
      <c r="I36" s="153">
        <f>+'12'!G35</f>
        <v>45291</v>
      </c>
      <c r="J36" s="149" t="str">
        <f>+'12'!H35</f>
        <v>L</v>
      </c>
      <c r="K36" s="149" t="str">
        <f>+'12'!I35</f>
        <v>T/K</v>
      </c>
      <c r="L36" s="149">
        <f>+'12'!L35</f>
        <v>12</v>
      </c>
      <c r="M36" s="154" t="str">
        <f>+'12'!J35</f>
        <v>N</v>
      </c>
      <c r="N36" s="154">
        <f t="shared" si="30"/>
        <v>12</v>
      </c>
      <c r="O36" s="154">
        <f t="shared" si="31"/>
        <v>1</v>
      </c>
      <c r="P36" s="154" t="e">
        <f t="shared" si="32"/>
        <v>#REF!</v>
      </c>
      <c r="Q36" s="155" t="e">
        <f>+'소득세 산정양식'!#REF!+'02'!P35+'03'!P35+'04'!P35+'05'!P35+'06'!P35+'07'!P35+'08'!P35+'09'!P35+'10'!P35+'11'!P35+'12'!P35</f>
        <v>#REF!</v>
      </c>
      <c r="R36" s="155" t="e">
        <f>+'소득세 산정양식'!#REF!+'02'!Q35+'03'!Q35+'04'!Q35+'05'!Q35+'06'!Q35+'07'!Q35+'08'!Q35+'09'!Q35+'10'!Q35+'11'!Q35+'12'!Q35</f>
        <v>#REF!</v>
      </c>
      <c r="S36" s="155" t="e">
        <f>+'소득세 산정양식'!#REF!+'02'!R35+'03'!R35+'04'!R35+'05'!R35+'06'!R35+'07'!R35+'08'!R35+'09'!R35+'10'!R35+'11'!R35+'12'!R35</f>
        <v>#REF!</v>
      </c>
      <c r="T36" s="155" t="e">
        <f>+'소득세 산정양식'!#REF!+'02'!S35+'03'!S35+'04'!S35+'05'!S35+'06'!S35+'07'!S35+'08'!S35+'09'!S35+'10'!S35+'11'!S35+'12'!S35</f>
        <v>#REF!</v>
      </c>
      <c r="U36" s="155" t="e">
        <f>+'소득세 산정양식'!#REF!+'02'!T35+'03'!T35+'04'!T35+'05'!T35+'06'!T35+'07'!T35+'08'!T35+'09'!T35+'10'!T35+'11'!T35+'12'!T35</f>
        <v>#REF!</v>
      </c>
      <c r="V36" s="155" t="e">
        <f>+'소득세 산정양식'!#REF!+'02'!U35+'03'!U35+'04'!U35+'05'!U35+'06'!U35+'07'!U35+'08'!U35+'09'!U35+'10'!U35+'11'!U35+'12'!U35</f>
        <v>#REF!</v>
      </c>
      <c r="W36" s="155" t="e">
        <f>+'소득세 산정양식'!#REF!+'02'!V35+'03'!V35+'04'!V35+'05'!V35+'06'!V35+'07'!V35+'08'!V35+'09'!V35+'10'!V35+'11'!V35+'12'!V35</f>
        <v>#REF!</v>
      </c>
      <c r="X36" s="155" t="e">
        <f>+'소득세 산정양식'!#REF!+'02'!X35+'03'!X35+'04'!X35+'05'!X35+'06'!X35+'07'!X35+'08'!X35+'09'!X35+'10'!X35+'11'!X35+'12'!X35</f>
        <v>#REF!</v>
      </c>
      <c r="Y36" s="156" t="e">
        <f t="shared" si="33"/>
        <v>#REF!</v>
      </c>
      <c r="Z36" s="156" t="e">
        <f t="shared" si="34"/>
        <v>#REF!</v>
      </c>
      <c r="AA36" s="156" t="e">
        <f t="shared" si="35"/>
        <v>#REF!</v>
      </c>
      <c r="AB36" s="82" t="e">
        <f t="shared" si="36"/>
        <v>#REF!</v>
      </c>
      <c r="AC36" s="155">
        <v>0</v>
      </c>
      <c r="AD36" s="156" t="e">
        <f t="shared" si="37"/>
        <v>#REF!</v>
      </c>
      <c r="AE36" s="2">
        <f t="shared" si="38"/>
        <v>54000000</v>
      </c>
      <c r="AF36" s="156" t="e">
        <f t="shared" si="39"/>
        <v>#REF!</v>
      </c>
      <c r="AG36" s="130" t="e">
        <f t="shared" si="40"/>
        <v>#REF!</v>
      </c>
      <c r="AH36" s="155" t="e">
        <f>'소득세 산정양식'!#REF!+'02'!AF35+'03'!AF35+'04'!AF35+'05'!AF35+'06'!AF35+'07'!AF35+'08'!AF35+'09'!AF35+'10'!AF35+'11'!AF35</f>
        <v>#REF!</v>
      </c>
      <c r="AI36" s="157" t="e">
        <f t="shared" si="41"/>
        <v>#REF!</v>
      </c>
      <c r="AJ36" s="157">
        <v>0</v>
      </c>
      <c r="AK36" s="86" t="e">
        <f t="shared" si="42"/>
        <v>#REF!</v>
      </c>
      <c r="AM36" s="161"/>
    </row>
    <row r="37" spans="1:39" ht="11" thickBot="1">
      <c r="A37" s="49"/>
      <c r="B37" s="50"/>
      <c r="C37" s="51"/>
      <c r="D37" s="74"/>
      <c r="E37" s="51"/>
      <c r="F37" s="51"/>
      <c r="G37" s="51"/>
      <c r="H37" s="52"/>
      <c r="I37" s="52"/>
      <c r="J37" s="51"/>
      <c r="K37" s="51"/>
      <c r="L37" s="51"/>
      <c r="M37" s="51"/>
      <c r="N37" s="51"/>
      <c r="O37" s="51"/>
      <c r="P37" s="51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80"/>
      <c r="AC37" s="53"/>
      <c r="AD37" s="53"/>
      <c r="AE37" s="53"/>
      <c r="AF37" s="53"/>
      <c r="AG37" s="80"/>
      <c r="AH37" s="53"/>
      <c r="AI37" s="53"/>
      <c r="AJ37" s="53"/>
      <c r="AK37" s="87"/>
    </row>
    <row r="38" spans="1:39" s="32" customFormat="1" ht="11.5" thickTop="1" thickBot="1">
      <c r="A38" s="54" t="s">
        <v>24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/>
      <c r="O38" s="57"/>
      <c r="P38" s="58" t="e">
        <f t="shared" ref="P38:AC38" si="43">SUM(P8:P37)</f>
        <v>#REF!</v>
      </c>
      <c r="Q38" s="58" t="e">
        <f t="shared" si="43"/>
        <v>#REF!</v>
      </c>
      <c r="R38" s="58" t="e">
        <f t="shared" si="43"/>
        <v>#REF!</v>
      </c>
      <c r="S38" s="58" t="e">
        <f t="shared" si="43"/>
        <v>#REF!</v>
      </c>
      <c r="T38" s="58" t="e">
        <f t="shared" si="43"/>
        <v>#REF!</v>
      </c>
      <c r="U38" s="58" t="e">
        <f t="shared" si="43"/>
        <v>#REF!</v>
      </c>
      <c r="V38" s="58" t="e">
        <f t="shared" si="43"/>
        <v>#REF!</v>
      </c>
      <c r="W38" s="58" t="e">
        <f t="shared" si="43"/>
        <v>#REF!</v>
      </c>
      <c r="X38" s="58" t="e">
        <f t="shared" si="43"/>
        <v>#REF!</v>
      </c>
      <c r="Y38" s="58" t="e">
        <f t="shared" si="43"/>
        <v>#REF!</v>
      </c>
      <c r="Z38" s="58" t="e">
        <f t="shared" si="43"/>
        <v>#REF!</v>
      </c>
      <c r="AA38" s="58" t="e">
        <f t="shared" si="43"/>
        <v>#REF!</v>
      </c>
      <c r="AB38" s="81" t="e">
        <f t="shared" si="43"/>
        <v>#REF!</v>
      </c>
      <c r="AC38" s="58">
        <f t="shared" si="43"/>
        <v>0</v>
      </c>
      <c r="AD38" s="58" t="e">
        <f>SUM(AD8:AD37)</f>
        <v>#REF!</v>
      </c>
      <c r="AE38" s="58"/>
      <c r="AF38" s="58" t="e">
        <f t="shared" ref="AF38:AL38" si="44">SUM(AF8:AF37)</f>
        <v>#REF!</v>
      </c>
      <c r="AG38" s="81" t="e">
        <f t="shared" si="44"/>
        <v>#REF!</v>
      </c>
      <c r="AH38" s="58" t="e">
        <f t="shared" si="44"/>
        <v>#REF!</v>
      </c>
      <c r="AI38" s="58" t="e">
        <f t="shared" si="44"/>
        <v>#REF!</v>
      </c>
      <c r="AJ38" s="58">
        <f t="shared" si="44"/>
        <v>0</v>
      </c>
      <c r="AK38" s="75" t="e">
        <f t="shared" si="44"/>
        <v>#REF!</v>
      </c>
      <c r="AL38" s="59">
        <f t="shared" si="44"/>
        <v>0</v>
      </c>
    </row>
    <row r="39" spans="1:39" ht="11" thickTop="1">
      <c r="Y39" s="112">
        <v>2246391384</v>
      </c>
      <c r="AH39" s="48"/>
      <c r="AI39" s="48"/>
      <c r="AJ39" s="48"/>
    </row>
    <row r="40" spans="1:39">
      <c r="X40" s="27" t="s">
        <v>271</v>
      </c>
      <c r="Y40" s="112" t="e">
        <f>Y38-Y39</f>
        <v>#REF!</v>
      </c>
      <c r="AH40" s="48"/>
      <c r="AI40" s="48"/>
      <c r="AJ40" s="48"/>
    </row>
    <row r="41" spans="1:39">
      <c r="AD41" s="109"/>
      <c r="AH41" s="48"/>
      <c r="AI41" s="48"/>
      <c r="AJ41" s="48"/>
    </row>
    <row r="42" spans="1:39">
      <c r="X42" s="32" t="s">
        <v>270</v>
      </c>
      <c r="Y42" s="131" t="e">
        <f>Y38-Y40</f>
        <v>#REF!</v>
      </c>
      <c r="AD42" s="110"/>
      <c r="AH42" s="48"/>
      <c r="AI42" s="48"/>
      <c r="AJ42" s="48"/>
    </row>
    <row r="43" spans="1:39">
      <c r="AH43" s="48"/>
      <c r="AI43" s="48"/>
      <c r="AJ43" s="48"/>
    </row>
    <row r="44" spans="1:39">
      <c r="AH44" s="48"/>
      <c r="AI44" s="48"/>
      <c r="AJ44" s="48"/>
    </row>
    <row r="45" spans="1:39">
      <c r="AH45" s="48"/>
      <c r="AI45" s="48"/>
      <c r="AJ45" s="48"/>
    </row>
    <row r="46" spans="1:39">
      <c r="AH46" s="48"/>
      <c r="AI46" s="48"/>
      <c r="AJ46" s="48"/>
    </row>
    <row r="47" spans="1:39">
      <c r="AH47" s="48"/>
      <c r="AI47" s="48"/>
      <c r="AJ47" s="48"/>
    </row>
    <row r="48" spans="1:39">
      <c r="AH48" s="48"/>
      <c r="AI48" s="48"/>
      <c r="AJ48" s="48"/>
    </row>
    <row r="49" spans="34:36">
      <c r="AH49" s="48"/>
      <c r="AI49" s="48"/>
      <c r="AJ49" s="48"/>
    </row>
    <row r="50" spans="34:36">
      <c r="AH50" s="48"/>
      <c r="AI50" s="48"/>
      <c r="AJ50" s="48"/>
    </row>
    <row r="51" spans="34:36">
      <c r="AH51" s="48"/>
      <c r="AI51" s="48"/>
      <c r="AJ51" s="48"/>
    </row>
    <row r="52" spans="34:36">
      <c r="AH52" s="48"/>
      <c r="AI52" s="48"/>
      <c r="AJ52" s="48"/>
    </row>
    <row r="53" spans="34:36">
      <c r="AH53" s="48"/>
      <c r="AI53" s="48"/>
      <c r="AJ53" s="48"/>
    </row>
    <row r="54" spans="34:36">
      <c r="AH54" s="48"/>
      <c r="AI54" s="48"/>
      <c r="AJ54" s="48"/>
    </row>
    <row r="55" spans="34:36">
      <c r="AH55" s="48"/>
      <c r="AI55" s="48"/>
      <c r="AJ55" s="48"/>
    </row>
    <row r="56" spans="34:36">
      <c r="AH56" s="48"/>
      <c r="AI56" s="48"/>
      <c r="AJ56" s="48"/>
    </row>
    <row r="57" spans="34:36">
      <c r="AH57" s="48"/>
      <c r="AI57" s="48"/>
      <c r="AJ57" s="48"/>
    </row>
    <row r="58" spans="34:36">
      <c r="AH58" s="48"/>
      <c r="AI58" s="48"/>
      <c r="AJ58" s="48"/>
    </row>
    <row r="59" spans="34:36">
      <c r="AH59" s="48"/>
      <c r="AI59" s="48"/>
      <c r="AJ59" s="48"/>
    </row>
    <row r="60" spans="34:36">
      <c r="AH60" s="48"/>
      <c r="AI60" s="48"/>
      <c r="AJ60" s="48"/>
    </row>
    <row r="61" spans="34:36">
      <c r="AH61" s="48"/>
      <c r="AI61" s="48"/>
      <c r="AJ61" s="48"/>
    </row>
    <row r="62" spans="34:36">
      <c r="AH62" s="48"/>
      <c r="AI62" s="48"/>
      <c r="AJ62" s="48"/>
    </row>
    <row r="63" spans="34:36">
      <c r="AH63" s="48"/>
      <c r="AI63" s="48"/>
      <c r="AJ63" s="48"/>
    </row>
    <row r="64" spans="34:36">
      <c r="AH64" s="48"/>
      <c r="AI64" s="48"/>
      <c r="AJ64" s="48"/>
    </row>
    <row r="65" spans="34:36">
      <c r="AH65" s="48"/>
      <c r="AI65" s="48"/>
      <c r="AJ65" s="48"/>
    </row>
    <row r="66" spans="34:36">
      <c r="AH66" s="48"/>
      <c r="AI66" s="48"/>
      <c r="AJ66" s="48"/>
    </row>
    <row r="67" spans="34:36">
      <c r="AH67" s="48"/>
      <c r="AI67" s="48"/>
      <c r="AJ67" s="48"/>
    </row>
    <row r="68" spans="34:36">
      <c r="AH68" s="48"/>
      <c r="AI68" s="48"/>
      <c r="AJ68" s="48"/>
    </row>
    <row r="69" spans="34:36">
      <c r="AH69" s="48"/>
      <c r="AI69" s="48"/>
      <c r="AJ69" s="48"/>
    </row>
    <row r="70" spans="34:36">
      <c r="AH70" s="48"/>
      <c r="AI70" s="48"/>
      <c r="AJ70" s="48"/>
    </row>
    <row r="71" spans="34:36">
      <c r="AH71" s="48"/>
      <c r="AI71" s="48"/>
      <c r="AJ71" s="48"/>
    </row>
    <row r="72" spans="34:36">
      <c r="AH72" s="48"/>
      <c r="AI72" s="48"/>
      <c r="AJ72" s="48"/>
    </row>
    <row r="73" spans="34:36">
      <c r="AH73" s="48"/>
      <c r="AI73" s="48"/>
      <c r="AJ73" s="48"/>
    </row>
    <row r="74" spans="34:36">
      <c r="AH74" s="48"/>
      <c r="AI74" s="48"/>
      <c r="AJ74" s="48"/>
    </row>
    <row r="75" spans="34:36">
      <c r="AH75" s="48"/>
      <c r="AI75" s="48"/>
      <c r="AJ75" s="48"/>
    </row>
    <row r="76" spans="34:36">
      <c r="AH76" s="48"/>
      <c r="AI76" s="48"/>
      <c r="AJ76" s="48"/>
    </row>
    <row r="77" spans="34:36">
      <c r="AH77" s="48"/>
      <c r="AI77" s="48"/>
      <c r="AJ77" s="48"/>
    </row>
    <row r="78" spans="34:36">
      <c r="AH78" s="48"/>
      <c r="AI78" s="48"/>
      <c r="AJ78" s="48"/>
    </row>
    <row r="79" spans="34:36">
      <c r="AH79" s="48"/>
      <c r="AI79" s="48"/>
      <c r="AJ79" s="48"/>
    </row>
    <row r="80" spans="34:36">
      <c r="AH80" s="48"/>
      <c r="AI80" s="48"/>
      <c r="AJ80" s="48"/>
    </row>
    <row r="81" spans="34:36">
      <c r="AH81" s="48"/>
      <c r="AI81" s="48"/>
      <c r="AJ81" s="48"/>
    </row>
    <row r="82" spans="34:36">
      <c r="AH82" s="48"/>
      <c r="AI82" s="48"/>
      <c r="AJ82" s="48"/>
    </row>
    <row r="83" spans="34:36">
      <c r="AH83" s="48"/>
      <c r="AI83" s="48"/>
      <c r="AJ83" s="48"/>
    </row>
    <row r="84" spans="34:36">
      <c r="AH84" s="48"/>
      <c r="AI84" s="48"/>
      <c r="AJ84" s="48"/>
    </row>
    <row r="85" spans="34:36">
      <c r="AH85" s="48"/>
      <c r="AI85" s="48"/>
      <c r="AJ85" s="48"/>
    </row>
    <row r="86" spans="34:36">
      <c r="AH86" s="48"/>
      <c r="AI86" s="48"/>
      <c r="AJ86" s="48"/>
    </row>
    <row r="87" spans="34:36">
      <c r="AH87" s="48"/>
      <c r="AI87" s="48"/>
      <c r="AJ87" s="48"/>
    </row>
    <row r="88" spans="34:36">
      <c r="AH88" s="48"/>
      <c r="AI88" s="48"/>
      <c r="AJ88" s="48"/>
    </row>
    <row r="89" spans="34:36">
      <c r="AH89" s="48"/>
      <c r="AI89" s="48"/>
      <c r="AJ89" s="48"/>
    </row>
    <row r="90" spans="34:36">
      <c r="AH90" s="48"/>
      <c r="AI90" s="48"/>
      <c r="AJ90" s="48"/>
    </row>
    <row r="91" spans="34:36">
      <c r="AH91" s="48"/>
      <c r="AI91" s="48"/>
      <c r="AJ91" s="48"/>
    </row>
    <row r="92" spans="34:36">
      <c r="AH92" s="48"/>
      <c r="AI92" s="48"/>
      <c r="AJ92" s="48"/>
    </row>
    <row r="93" spans="34:36">
      <c r="AH93" s="48"/>
      <c r="AI93" s="48"/>
      <c r="AJ93" s="48"/>
    </row>
    <row r="94" spans="34:36">
      <c r="AH94" s="48"/>
      <c r="AI94" s="48"/>
      <c r="AJ94" s="48"/>
    </row>
    <row r="95" spans="34:36">
      <c r="AH95" s="48"/>
      <c r="AI95" s="48"/>
      <c r="AJ95" s="48"/>
    </row>
    <row r="96" spans="34:36">
      <c r="AH96" s="48"/>
      <c r="AI96" s="48"/>
      <c r="AJ96" s="48"/>
    </row>
    <row r="97" spans="34:36">
      <c r="AH97" s="48"/>
      <c r="AI97" s="48"/>
      <c r="AJ97" s="48"/>
    </row>
    <row r="98" spans="34:36">
      <c r="AH98" s="48"/>
      <c r="AI98" s="48"/>
      <c r="AJ98" s="48"/>
    </row>
    <row r="99" spans="34:36">
      <c r="AH99" s="48"/>
      <c r="AI99" s="48"/>
      <c r="AJ99" s="48"/>
    </row>
    <row r="100" spans="34:36">
      <c r="AH100" s="48"/>
      <c r="AI100" s="48"/>
      <c r="AJ100" s="48"/>
    </row>
    <row r="101" spans="34:36">
      <c r="AH101" s="48"/>
      <c r="AI101" s="48"/>
      <c r="AJ101" s="48"/>
    </row>
    <row r="102" spans="34:36">
      <c r="AH102" s="48"/>
      <c r="AI102" s="48"/>
      <c r="AJ102" s="48"/>
    </row>
    <row r="103" spans="34:36">
      <c r="AH103" s="48"/>
      <c r="AI103" s="48"/>
      <c r="AJ103" s="48"/>
    </row>
    <row r="104" spans="34:36">
      <c r="AH104" s="48"/>
      <c r="AI104" s="48"/>
      <c r="AJ104" s="48"/>
    </row>
    <row r="105" spans="34:36">
      <c r="AH105" s="48"/>
      <c r="AI105" s="48"/>
      <c r="AJ105" s="48"/>
    </row>
    <row r="106" spans="34:36">
      <c r="AH106" s="48"/>
      <c r="AI106" s="48"/>
      <c r="AJ106" s="48"/>
    </row>
    <row r="107" spans="34:36">
      <c r="AH107" s="48"/>
      <c r="AI107" s="48"/>
      <c r="AJ107" s="48"/>
    </row>
    <row r="108" spans="34:36">
      <c r="AH108" s="48"/>
      <c r="AI108" s="48"/>
      <c r="AJ108" s="48"/>
    </row>
    <row r="109" spans="34:36">
      <c r="AH109" s="48"/>
      <c r="AI109" s="48"/>
      <c r="AJ109" s="48"/>
    </row>
    <row r="110" spans="34:36">
      <c r="AH110" s="48"/>
      <c r="AI110" s="48"/>
      <c r="AJ110" s="48"/>
    </row>
    <row r="111" spans="34:36">
      <c r="AH111" s="48"/>
      <c r="AI111" s="48"/>
      <c r="AJ111" s="48"/>
    </row>
    <row r="112" spans="34:36">
      <c r="AH112" s="48"/>
      <c r="AI112" s="48"/>
      <c r="AJ112" s="48"/>
    </row>
    <row r="113" spans="34:36">
      <c r="AH113" s="48"/>
      <c r="AI113" s="48"/>
      <c r="AJ113" s="48"/>
    </row>
    <row r="114" spans="34:36">
      <c r="AH114" s="48"/>
      <c r="AI114" s="48"/>
      <c r="AJ114" s="48"/>
    </row>
    <row r="115" spans="34:36">
      <c r="AH115" s="48"/>
      <c r="AI115" s="48"/>
      <c r="AJ115" s="48"/>
    </row>
    <row r="116" spans="34:36">
      <c r="AH116" s="48"/>
      <c r="AI116" s="48"/>
      <c r="AJ116" s="48"/>
    </row>
    <row r="117" spans="34:36">
      <c r="AH117" s="48"/>
      <c r="AI117" s="48"/>
      <c r="AJ117" s="48"/>
    </row>
    <row r="118" spans="34:36">
      <c r="AH118" s="48"/>
      <c r="AI118" s="48"/>
      <c r="AJ118" s="48"/>
    </row>
    <row r="119" spans="34:36">
      <c r="AH119" s="48"/>
      <c r="AI119" s="48"/>
      <c r="AJ119" s="48"/>
    </row>
    <row r="120" spans="34:36">
      <c r="AH120" s="48"/>
      <c r="AI120" s="48"/>
      <c r="AJ120" s="48"/>
    </row>
    <row r="121" spans="34:36">
      <c r="AH121" s="48"/>
      <c r="AI121" s="48"/>
      <c r="AJ121" s="48"/>
    </row>
    <row r="122" spans="34:36">
      <c r="AH122" s="48"/>
      <c r="AI122" s="48"/>
      <c r="AJ122" s="48"/>
    </row>
    <row r="123" spans="34:36">
      <c r="AH123" s="48"/>
      <c r="AI123" s="48"/>
      <c r="AJ123" s="48"/>
    </row>
    <row r="124" spans="34:36">
      <c r="AH124" s="48"/>
      <c r="AI124" s="48"/>
      <c r="AJ124" s="48"/>
    </row>
    <row r="125" spans="34:36">
      <c r="AH125" s="48"/>
      <c r="AI125" s="48"/>
      <c r="AJ125" s="48"/>
    </row>
    <row r="126" spans="34:36">
      <c r="AH126" s="48"/>
      <c r="AI126" s="48"/>
      <c r="AJ126" s="48"/>
    </row>
    <row r="127" spans="34:36">
      <c r="AH127" s="48"/>
      <c r="AI127" s="48"/>
      <c r="AJ127" s="48"/>
    </row>
    <row r="128" spans="34:36">
      <c r="AH128" s="48"/>
      <c r="AI128" s="48"/>
      <c r="AJ128" s="48"/>
    </row>
    <row r="129" spans="34:36">
      <c r="AH129" s="48"/>
      <c r="AI129" s="48"/>
      <c r="AJ129" s="48"/>
    </row>
    <row r="130" spans="34:36">
      <c r="AH130" s="48"/>
      <c r="AI130" s="48"/>
      <c r="AJ130" s="48"/>
    </row>
    <row r="131" spans="34:36">
      <c r="AH131" s="48"/>
      <c r="AI131" s="48"/>
      <c r="AJ131" s="48"/>
    </row>
    <row r="132" spans="34:36">
      <c r="AH132" s="48"/>
      <c r="AI132" s="48"/>
      <c r="AJ132" s="48"/>
    </row>
    <row r="133" spans="34:36">
      <c r="AH133" s="48"/>
      <c r="AI133" s="48"/>
      <c r="AJ133" s="48"/>
    </row>
    <row r="134" spans="34:36">
      <c r="AH134" s="48"/>
      <c r="AI134" s="48"/>
      <c r="AJ134" s="48"/>
    </row>
    <row r="135" spans="34:36">
      <c r="AH135" s="48"/>
      <c r="AI135" s="48"/>
      <c r="AJ135" s="48"/>
    </row>
    <row r="136" spans="34:36">
      <c r="AH136" s="48"/>
      <c r="AI136" s="48"/>
      <c r="AJ136" s="48"/>
    </row>
    <row r="137" spans="34:36">
      <c r="AH137" s="48"/>
      <c r="AI137" s="48"/>
      <c r="AJ137" s="48"/>
    </row>
    <row r="138" spans="34:36">
      <c r="AH138" s="48"/>
      <c r="AI138" s="48"/>
      <c r="AJ138" s="48"/>
    </row>
    <row r="139" spans="34:36">
      <c r="AH139" s="48"/>
      <c r="AI139" s="48"/>
      <c r="AJ139" s="48"/>
    </row>
    <row r="140" spans="34:36">
      <c r="AH140" s="48"/>
      <c r="AI140" s="48"/>
      <c r="AJ140" s="48"/>
    </row>
    <row r="141" spans="34:36">
      <c r="AH141" s="48"/>
      <c r="AI141" s="48"/>
      <c r="AJ141" s="48"/>
    </row>
    <row r="142" spans="34:36">
      <c r="AH142" s="48"/>
      <c r="AI142" s="48"/>
      <c r="AJ142" s="48"/>
    </row>
    <row r="143" spans="34:36">
      <c r="AH143" s="48"/>
      <c r="AI143" s="48"/>
      <c r="AJ143" s="48"/>
    </row>
    <row r="144" spans="34:36">
      <c r="AH144" s="48"/>
      <c r="AI144" s="48"/>
      <c r="AJ144" s="48"/>
    </row>
    <row r="145" spans="34:36">
      <c r="AH145" s="48"/>
      <c r="AI145" s="48"/>
      <c r="AJ145" s="48"/>
    </row>
    <row r="146" spans="34:36">
      <c r="AH146" s="48"/>
      <c r="AI146" s="48"/>
      <c r="AJ146" s="48"/>
    </row>
    <row r="147" spans="34:36">
      <c r="AH147" s="48"/>
      <c r="AI147" s="48"/>
      <c r="AJ147" s="48"/>
    </row>
    <row r="148" spans="34:36">
      <c r="AH148" s="48"/>
      <c r="AI148" s="48"/>
      <c r="AJ148" s="48"/>
    </row>
    <row r="149" spans="34:36">
      <c r="AH149" s="48"/>
      <c r="AI149" s="48"/>
      <c r="AJ149" s="48"/>
    </row>
    <row r="150" spans="34:36">
      <c r="AH150" s="48"/>
      <c r="AI150" s="48"/>
      <c r="AJ150" s="48"/>
    </row>
    <row r="151" spans="34:36">
      <c r="AH151" s="48"/>
      <c r="AI151" s="48"/>
      <c r="AJ151" s="48"/>
    </row>
    <row r="152" spans="34:36">
      <c r="AH152" s="48"/>
      <c r="AI152" s="48"/>
      <c r="AJ152" s="48"/>
    </row>
    <row r="153" spans="34:36">
      <c r="AH153" s="48"/>
      <c r="AI153" s="48"/>
      <c r="AJ153" s="48"/>
    </row>
    <row r="154" spans="34:36">
      <c r="AH154" s="48"/>
      <c r="AI154" s="48"/>
      <c r="AJ154" s="48"/>
    </row>
    <row r="155" spans="34:36">
      <c r="AH155" s="48"/>
      <c r="AI155" s="48"/>
      <c r="AJ155" s="48"/>
    </row>
    <row r="156" spans="34:36">
      <c r="AH156" s="48"/>
      <c r="AI156" s="48"/>
      <c r="AJ156" s="48"/>
    </row>
    <row r="157" spans="34:36">
      <c r="AH157" s="48"/>
      <c r="AI157" s="48"/>
      <c r="AJ157" s="48"/>
    </row>
    <row r="158" spans="34:36">
      <c r="AH158" s="48"/>
      <c r="AI158" s="48"/>
      <c r="AJ158" s="48"/>
    </row>
    <row r="159" spans="34:36">
      <c r="AH159" s="48"/>
      <c r="AI159" s="48"/>
      <c r="AJ159" s="48"/>
    </row>
    <row r="160" spans="34:36">
      <c r="AH160" s="48"/>
      <c r="AI160" s="48"/>
      <c r="AJ160" s="48"/>
    </row>
    <row r="161" spans="34:36">
      <c r="AH161" s="48"/>
      <c r="AI161" s="48"/>
      <c r="AJ161" s="48"/>
    </row>
    <row r="162" spans="34:36">
      <c r="AH162" s="48"/>
      <c r="AI162" s="48"/>
      <c r="AJ162" s="48"/>
    </row>
    <row r="163" spans="34:36">
      <c r="AH163" s="48"/>
      <c r="AI163" s="48"/>
      <c r="AJ163" s="48"/>
    </row>
    <row r="164" spans="34:36">
      <c r="AH164" s="48"/>
      <c r="AI164" s="48"/>
      <c r="AJ164" s="48"/>
    </row>
    <row r="165" spans="34:36">
      <c r="AH165" s="48"/>
      <c r="AI165" s="48"/>
      <c r="AJ165" s="48"/>
    </row>
    <row r="166" spans="34:36">
      <c r="AH166" s="48"/>
      <c r="AI166" s="48"/>
      <c r="AJ166" s="48"/>
    </row>
    <row r="167" spans="34:36">
      <c r="AH167" s="48"/>
      <c r="AI167" s="48"/>
      <c r="AJ167" s="48"/>
    </row>
    <row r="168" spans="34:36">
      <c r="AH168" s="48"/>
      <c r="AI168" s="48"/>
      <c r="AJ168" s="48"/>
    </row>
    <row r="169" spans="34:36">
      <c r="AH169" s="48"/>
      <c r="AI169" s="48"/>
      <c r="AJ169" s="48"/>
    </row>
    <row r="170" spans="34:36">
      <c r="AH170" s="48"/>
      <c r="AI170" s="48"/>
      <c r="AJ170" s="48"/>
    </row>
    <row r="171" spans="34:36">
      <c r="AH171" s="48"/>
      <c r="AI171" s="48"/>
      <c r="AJ171" s="48"/>
    </row>
    <row r="172" spans="34:36">
      <c r="AH172" s="48"/>
      <c r="AI172" s="48"/>
      <c r="AJ172" s="48"/>
    </row>
    <row r="173" spans="34:36">
      <c r="AH173" s="48"/>
      <c r="AI173" s="48"/>
      <c r="AJ173" s="48"/>
    </row>
    <row r="174" spans="34:36">
      <c r="AH174" s="48"/>
      <c r="AI174" s="48"/>
      <c r="AJ174" s="48"/>
    </row>
    <row r="175" spans="34:36">
      <c r="AH175" s="48"/>
      <c r="AI175" s="48"/>
      <c r="AJ175" s="48"/>
    </row>
    <row r="176" spans="34:36">
      <c r="AH176" s="48"/>
      <c r="AI176" s="48"/>
      <c r="AJ176" s="48"/>
    </row>
    <row r="177" spans="34:36">
      <c r="AH177" s="48"/>
      <c r="AI177" s="48"/>
      <c r="AJ177" s="48"/>
    </row>
    <row r="178" spans="34:36">
      <c r="AH178" s="48"/>
      <c r="AI178" s="48"/>
      <c r="AJ178" s="48"/>
    </row>
    <row r="179" spans="34:36">
      <c r="AH179" s="48"/>
      <c r="AI179" s="48"/>
      <c r="AJ179" s="48"/>
    </row>
    <row r="180" spans="34:36">
      <c r="AH180" s="48"/>
      <c r="AI180" s="48"/>
      <c r="AJ180" s="48"/>
    </row>
    <row r="181" spans="34:36">
      <c r="AH181" s="48"/>
      <c r="AI181" s="48"/>
      <c r="AJ181" s="48"/>
    </row>
    <row r="182" spans="34:36">
      <c r="AH182" s="48"/>
      <c r="AI182" s="48"/>
      <c r="AJ182" s="48"/>
    </row>
    <row r="183" spans="34:36">
      <c r="AH183" s="48"/>
      <c r="AI183" s="48"/>
      <c r="AJ183" s="48"/>
    </row>
    <row r="184" spans="34:36">
      <c r="AH184" s="48"/>
      <c r="AI184" s="48"/>
      <c r="AJ184" s="48"/>
    </row>
    <row r="185" spans="34:36">
      <c r="AH185" s="48"/>
      <c r="AI185" s="48"/>
      <c r="AJ185" s="48"/>
    </row>
    <row r="186" spans="34:36">
      <c r="AH186" s="48"/>
      <c r="AI186" s="48"/>
      <c r="AJ186" s="48"/>
    </row>
    <row r="187" spans="34:36">
      <c r="AH187" s="48"/>
      <c r="AI187" s="48"/>
      <c r="AJ187" s="48"/>
    </row>
    <row r="188" spans="34:36">
      <c r="AH188" s="48"/>
      <c r="AI188" s="48"/>
      <c r="AJ188" s="48"/>
    </row>
    <row r="189" spans="34:36">
      <c r="AH189" s="48"/>
      <c r="AI189" s="48"/>
      <c r="AJ189" s="48"/>
    </row>
    <row r="190" spans="34:36">
      <c r="AH190" s="48"/>
      <c r="AI190" s="48"/>
      <c r="AJ190" s="48"/>
    </row>
    <row r="191" spans="34:36">
      <c r="AH191" s="48"/>
      <c r="AI191" s="48"/>
      <c r="AJ191" s="48"/>
    </row>
    <row r="192" spans="34:36">
      <c r="AH192" s="48"/>
      <c r="AI192" s="48"/>
      <c r="AJ192" s="48"/>
    </row>
    <row r="193" spans="34:36">
      <c r="AH193" s="48"/>
      <c r="AI193" s="48"/>
      <c r="AJ193" s="48"/>
    </row>
    <row r="194" spans="34:36">
      <c r="AH194" s="48"/>
      <c r="AI194" s="48"/>
      <c r="AJ194" s="48"/>
    </row>
    <row r="195" spans="34:36">
      <c r="AH195" s="48"/>
      <c r="AI195" s="48"/>
      <c r="AJ195" s="48"/>
    </row>
    <row r="196" spans="34:36">
      <c r="AH196" s="48"/>
      <c r="AI196" s="48"/>
      <c r="AJ196" s="48"/>
    </row>
    <row r="197" spans="34:36">
      <c r="AH197" s="48"/>
      <c r="AI197" s="48"/>
      <c r="AJ197" s="48"/>
    </row>
    <row r="198" spans="34:36">
      <c r="AH198" s="48"/>
      <c r="AI198" s="48"/>
      <c r="AJ198" s="48"/>
    </row>
    <row r="199" spans="34:36">
      <c r="AH199" s="48"/>
      <c r="AI199" s="48"/>
      <c r="AJ199" s="48"/>
    </row>
    <row r="200" spans="34:36">
      <c r="AH200" s="48"/>
      <c r="AI200" s="48"/>
      <c r="AJ200" s="48"/>
    </row>
    <row r="201" spans="34:36">
      <c r="AH201" s="48"/>
      <c r="AI201" s="48"/>
      <c r="AJ201" s="48"/>
    </row>
    <row r="202" spans="34:36">
      <c r="AH202" s="48"/>
      <c r="AI202" s="48"/>
      <c r="AJ202" s="48"/>
    </row>
    <row r="203" spans="34:36">
      <c r="AH203" s="48"/>
      <c r="AI203" s="48"/>
      <c r="AJ203" s="48"/>
    </row>
    <row r="204" spans="34:36">
      <c r="AH204" s="48"/>
      <c r="AI204" s="48"/>
      <c r="AJ204" s="48"/>
    </row>
    <row r="205" spans="34:36">
      <c r="AH205" s="48"/>
      <c r="AI205" s="48"/>
      <c r="AJ205" s="48"/>
    </row>
    <row r="206" spans="34:36">
      <c r="AH206" s="48"/>
      <c r="AI206" s="48"/>
      <c r="AJ206" s="48"/>
    </row>
    <row r="207" spans="34:36">
      <c r="AH207" s="48"/>
      <c r="AI207" s="48"/>
      <c r="AJ207" s="48"/>
    </row>
    <row r="208" spans="34:36">
      <c r="AH208" s="48"/>
      <c r="AI208" s="48"/>
      <c r="AJ208" s="48"/>
    </row>
    <row r="209" spans="34:36">
      <c r="AH209" s="48"/>
      <c r="AI209" s="48"/>
      <c r="AJ209" s="48"/>
    </row>
    <row r="210" spans="34:36">
      <c r="AH210" s="48"/>
      <c r="AI210" s="48"/>
      <c r="AJ210" s="48"/>
    </row>
    <row r="211" spans="34:36">
      <c r="AH211" s="48"/>
      <c r="AI211" s="48"/>
      <c r="AJ211" s="48"/>
    </row>
    <row r="212" spans="34:36">
      <c r="AH212" s="48"/>
      <c r="AI212" s="48"/>
      <c r="AJ212" s="48"/>
    </row>
    <row r="213" spans="34:36">
      <c r="AH213" s="48"/>
      <c r="AI213" s="48"/>
      <c r="AJ213" s="48"/>
    </row>
    <row r="214" spans="34:36">
      <c r="AH214" s="48"/>
      <c r="AI214" s="48"/>
      <c r="AJ214" s="48"/>
    </row>
    <row r="215" spans="34:36">
      <c r="AH215" s="48"/>
      <c r="AI215" s="48"/>
      <c r="AJ215" s="48"/>
    </row>
    <row r="216" spans="34:36">
      <c r="AH216" s="48"/>
      <c r="AI216" s="48"/>
      <c r="AJ216" s="48"/>
    </row>
    <row r="217" spans="34:36">
      <c r="AH217" s="48"/>
      <c r="AI217" s="48"/>
      <c r="AJ217" s="48"/>
    </row>
    <row r="218" spans="34:36">
      <c r="AH218" s="48"/>
      <c r="AI218" s="48"/>
      <c r="AJ218" s="48"/>
    </row>
    <row r="219" spans="34:36">
      <c r="AH219" s="48"/>
      <c r="AI219" s="48"/>
      <c r="AJ219" s="48"/>
    </row>
    <row r="220" spans="34:36">
      <c r="AH220" s="48"/>
      <c r="AI220" s="48"/>
      <c r="AJ220" s="48"/>
    </row>
    <row r="221" spans="34:36">
      <c r="AH221" s="48"/>
      <c r="AI221" s="48"/>
      <c r="AJ221" s="48"/>
    </row>
    <row r="222" spans="34:36">
      <c r="AH222" s="48"/>
      <c r="AI222" s="48"/>
      <c r="AJ222" s="48"/>
    </row>
    <row r="223" spans="34:36">
      <c r="AH223" s="48"/>
      <c r="AI223" s="48"/>
      <c r="AJ223" s="48"/>
    </row>
    <row r="224" spans="34:36">
      <c r="AH224" s="48"/>
      <c r="AI224" s="48"/>
      <c r="AJ224" s="48"/>
    </row>
    <row r="225" spans="34:36">
      <c r="AH225" s="48"/>
      <c r="AI225" s="48"/>
      <c r="AJ225" s="48"/>
    </row>
    <row r="226" spans="34:36">
      <c r="AH226" s="48"/>
      <c r="AI226" s="48"/>
      <c r="AJ226" s="48"/>
    </row>
    <row r="227" spans="34:36">
      <c r="AH227" s="48"/>
      <c r="AI227" s="48"/>
      <c r="AJ227" s="48"/>
    </row>
    <row r="228" spans="34:36">
      <c r="AH228" s="48"/>
      <c r="AI228" s="48"/>
      <c r="AJ228" s="48"/>
    </row>
    <row r="229" spans="34:36">
      <c r="AH229" s="48"/>
      <c r="AI229" s="48"/>
      <c r="AJ229" s="48"/>
    </row>
    <row r="230" spans="34:36">
      <c r="AH230" s="48"/>
      <c r="AI230" s="48"/>
      <c r="AJ230" s="48"/>
    </row>
    <row r="231" spans="34:36">
      <c r="AH231" s="48"/>
      <c r="AI231" s="48"/>
      <c r="AJ231" s="48"/>
    </row>
    <row r="232" spans="34:36">
      <c r="AH232" s="48"/>
      <c r="AI232" s="48"/>
      <c r="AJ232" s="48"/>
    </row>
    <row r="233" spans="34:36">
      <c r="AH233" s="48"/>
      <c r="AI233" s="48"/>
      <c r="AJ233" s="48"/>
    </row>
    <row r="234" spans="34:36">
      <c r="AH234" s="48"/>
      <c r="AI234" s="48"/>
      <c r="AJ234" s="48"/>
    </row>
    <row r="235" spans="34:36">
      <c r="AH235" s="48"/>
      <c r="AI235" s="48"/>
      <c r="AJ235" s="48"/>
    </row>
    <row r="236" spans="34:36">
      <c r="AH236" s="48"/>
      <c r="AI236" s="48"/>
      <c r="AJ236" s="48"/>
    </row>
    <row r="237" spans="34:36">
      <c r="AH237" s="48"/>
      <c r="AI237" s="48"/>
      <c r="AJ237" s="48"/>
    </row>
    <row r="238" spans="34:36">
      <c r="AH238" s="48"/>
      <c r="AI238" s="48"/>
      <c r="AJ238" s="48"/>
    </row>
    <row r="239" spans="34:36">
      <c r="AH239" s="48"/>
      <c r="AI239" s="48"/>
      <c r="AJ239" s="48"/>
    </row>
    <row r="240" spans="34:36">
      <c r="AH240" s="48"/>
      <c r="AI240" s="48"/>
      <c r="AJ240" s="48"/>
    </row>
    <row r="241" spans="34:36">
      <c r="AH241" s="48"/>
      <c r="AI241" s="48"/>
      <c r="AJ241" s="48"/>
    </row>
    <row r="242" spans="34:36">
      <c r="AH242" s="48"/>
      <c r="AI242" s="48"/>
      <c r="AJ242" s="48"/>
    </row>
    <row r="243" spans="34:36">
      <c r="AH243" s="48"/>
      <c r="AI243" s="48"/>
      <c r="AJ243" s="48"/>
    </row>
    <row r="244" spans="34:36">
      <c r="AH244" s="48"/>
      <c r="AI244" s="48"/>
      <c r="AJ244" s="48"/>
    </row>
    <row r="245" spans="34:36">
      <c r="AH245" s="48"/>
      <c r="AI245" s="48"/>
      <c r="AJ245" s="48"/>
    </row>
    <row r="246" spans="34:36">
      <c r="AH246" s="48"/>
      <c r="AI246" s="48"/>
      <c r="AJ246" s="48"/>
    </row>
    <row r="247" spans="34:36">
      <c r="AH247" s="48"/>
      <c r="AI247" s="48"/>
      <c r="AJ247" s="48"/>
    </row>
    <row r="248" spans="34:36">
      <c r="AH248" s="48"/>
      <c r="AI248" s="48"/>
      <c r="AJ248" s="48"/>
    </row>
    <row r="249" spans="34:36">
      <c r="AH249" s="48"/>
      <c r="AI249" s="48"/>
      <c r="AJ249" s="48"/>
    </row>
    <row r="250" spans="34:36">
      <c r="AH250" s="48"/>
      <c r="AI250" s="48"/>
      <c r="AJ250" s="48"/>
    </row>
    <row r="251" spans="34:36">
      <c r="AH251" s="48"/>
      <c r="AI251" s="48"/>
      <c r="AJ251" s="48"/>
    </row>
    <row r="252" spans="34:36">
      <c r="AH252" s="48"/>
      <c r="AI252" s="48"/>
      <c r="AJ252" s="48"/>
    </row>
    <row r="253" spans="34:36">
      <c r="AH253" s="48"/>
      <c r="AI253" s="48"/>
      <c r="AJ253" s="48"/>
    </row>
    <row r="254" spans="34:36">
      <c r="AH254" s="48"/>
      <c r="AI254" s="48"/>
      <c r="AJ254" s="48"/>
    </row>
    <row r="255" spans="34:36">
      <c r="AH255" s="48"/>
      <c r="AI255" s="48"/>
      <c r="AJ255" s="48"/>
    </row>
    <row r="256" spans="34:36">
      <c r="AH256" s="48"/>
      <c r="AI256" s="48"/>
      <c r="AJ256" s="48"/>
    </row>
  </sheetData>
  <autoFilter ref="A8:AK25" xr:uid="{00000000-0009-0000-0000-00000E000000}"/>
  <mergeCells count="14">
    <mergeCell ref="L6:L7"/>
    <mergeCell ref="O6:O7"/>
    <mergeCell ref="R6:R7"/>
    <mergeCell ref="AE6:AE7"/>
    <mergeCell ref="F6:F7"/>
    <mergeCell ref="G6:G7"/>
    <mergeCell ref="H6:I6"/>
    <mergeCell ref="J6:J7"/>
    <mergeCell ref="K6:K7"/>
    <mergeCell ref="A6:A7"/>
    <mergeCell ref="B6:B7"/>
    <mergeCell ref="C6:C7"/>
    <mergeCell ref="D6:D7"/>
    <mergeCell ref="E6:E7"/>
  </mergeCells>
  <phoneticPr fontId="19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452A1-389A-457C-9AF5-1CFC47FFAB89}">
  <dimension ref="A4:P19"/>
  <sheetViews>
    <sheetView topLeftCell="C1" workbookViewId="0">
      <selection activeCell="P6" sqref="P6"/>
    </sheetView>
  </sheetViews>
  <sheetFormatPr defaultRowHeight="12.5"/>
  <cols>
    <col min="1" max="1" width="17.26953125" bestFit="1" customWidth="1"/>
    <col min="2" max="2" width="23.7265625" bestFit="1" customWidth="1"/>
    <col min="4" max="4" width="16.1796875" bestFit="1" customWidth="1"/>
    <col min="5" max="5" width="5.54296875" customWidth="1"/>
    <col min="7" max="7" width="16.1796875" customWidth="1"/>
    <col min="8" max="8" width="9.81640625" customWidth="1"/>
    <col min="9" max="9" width="8" bestFit="1" customWidth="1"/>
    <col min="10" max="10" width="12.453125" customWidth="1"/>
    <col min="11" max="11" width="13.453125" customWidth="1"/>
    <col min="12" max="12" width="13.1796875" bestFit="1" customWidth="1"/>
    <col min="13" max="13" width="14.26953125" bestFit="1" customWidth="1"/>
    <col min="14" max="14" width="14" bestFit="1" customWidth="1"/>
    <col min="15" max="15" width="11.81640625" customWidth="1"/>
    <col min="16" max="16" width="11.26953125" bestFit="1" customWidth="1"/>
  </cols>
  <sheetData>
    <row r="4" spans="1:16" s="111" customFormat="1" ht="13">
      <c r="A4" s="201" t="s">
        <v>1</v>
      </c>
      <c r="B4" s="201" t="s">
        <v>2</v>
      </c>
      <c r="C4" s="201" t="s">
        <v>50</v>
      </c>
      <c r="D4" s="201" t="s">
        <v>26</v>
      </c>
      <c r="E4" s="201" t="s">
        <v>4</v>
      </c>
      <c r="F4" s="201" t="s">
        <v>5</v>
      </c>
      <c r="G4" s="114" t="s">
        <v>259</v>
      </c>
      <c r="H4" s="114" t="s">
        <v>257</v>
      </c>
      <c r="I4" s="114" t="s">
        <v>257</v>
      </c>
      <c r="J4" s="114" t="s">
        <v>259</v>
      </c>
      <c r="K4" s="114" t="s">
        <v>259</v>
      </c>
      <c r="L4" s="113" t="s">
        <v>262</v>
      </c>
      <c r="M4" s="111" t="s">
        <v>262</v>
      </c>
      <c r="N4" s="113" t="s">
        <v>42</v>
      </c>
      <c r="O4" s="113" t="s">
        <v>268</v>
      </c>
      <c r="P4" s="111" t="s">
        <v>256</v>
      </c>
    </row>
    <row r="5" spans="1:16" s="111" customFormat="1" ht="13">
      <c r="A5" s="201"/>
      <c r="B5" s="201"/>
      <c r="C5" s="201"/>
      <c r="D5" s="201"/>
      <c r="E5" s="201"/>
      <c r="F5" s="201"/>
      <c r="G5" s="114" t="s">
        <v>260</v>
      </c>
      <c r="H5" s="114" t="s">
        <v>265</v>
      </c>
      <c r="I5" s="114" t="s">
        <v>266</v>
      </c>
      <c r="J5" s="114" t="s">
        <v>258</v>
      </c>
      <c r="K5" s="114" t="s">
        <v>261</v>
      </c>
      <c r="L5" s="113" t="s">
        <v>263</v>
      </c>
      <c r="M5" s="111" t="s">
        <v>264</v>
      </c>
      <c r="N5" s="113" t="s">
        <v>267</v>
      </c>
      <c r="O5" s="113" t="s">
        <v>269</v>
      </c>
      <c r="P5" s="111" t="s">
        <v>42</v>
      </c>
    </row>
    <row r="6" spans="1:16">
      <c r="A6" t="s">
        <v>231</v>
      </c>
      <c r="B6" t="s">
        <v>213</v>
      </c>
      <c r="C6" t="s">
        <v>225</v>
      </c>
      <c r="D6" t="s">
        <v>245</v>
      </c>
      <c r="E6" t="s">
        <v>21</v>
      </c>
      <c r="F6" t="s">
        <v>39</v>
      </c>
      <c r="G6" s="116">
        <v>29215</v>
      </c>
      <c r="H6" s="115">
        <f ca="1">DATEDIF(G6,NOW(),"y")</f>
        <v>45</v>
      </c>
      <c r="I6" s="115">
        <v>56</v>
      </c>
      <c r="J6" s="117">
        <f t="shared" ref="J6:J18" si="0">IF(DAY(G6)=1,DATE(YEAR(G6)+I6,MONTH(G6),DAY(G6)),DATE(YEAR(G6)+I6,MONTH(G6),DAY(G6)))</f>
        <v>49669</v>
      </c>
      <c r="K6" s="117">
        <v>39822</v>
      </c>
      <c r="L6" s="119">
        <f t="shared" ref="L6:L17" ca="1" si="1">DATEDIF(K6,TODAY(),"y")</f>
        <v>16</v>
      </c>
      <c r="M6" s="119">
        <f t="shared" ref="M6:M17" si="2">DATEDIF(K6,J6,"y")</f>
        <v>26</v>
      </c>
      <c r="N6" s="120">
        <v>8800000</v>
      </c>
      <c r="O6" s="120"/>
      <c r="P6" s="129">
        <f>N6+O6</f>
        <v>8800000</v>
      </c>
    </row>
    <row r="7" spans="1:16" s="121" customFormat="1">
      <c r="A7" s="121" t="s">
        <v>232</v>
      </c>
      <c r="B7" s="121" t="s">
        <v>214</v>
      </c>
      <c r="C7" s="121" t="s">
        <v>226</v>
      </c>
      <c r="D7" s="121" t="s">
        <v>84</v>
      </c>
      <c r="E7" s="121" t="s">
        <v>20</v>
      </c>
      <c r="F7" s="121" t="s">
        <v>23</v>
      </c>
      <c r="G7" s="122">
        <v>25724</v>
      </c>
      <c r="H7" s="123">
        <f t="shared" ref="H7:H18" ca="1" si="3">DATEDIF(G7,NOW(),"y")</f>
        <v>55</v>
      </c>
      <c r="I7" s="123">
        <v>56</v>
      </c>
      <c r="J7" s="124">
        <f t="shared" si="0"/>
        <v>46178</v>
      </c>
      <c r="K7" s="125">
        <v>36892</v>
      </c>
      <c r="L7" s="126">
        <f t="shared" ca="1" si="1"/>
        <v>24</v>
      </c>
      <c r="M7" s="126">
        <f t="shared" si="2"/>
        <v>25</v>
      </c>
      <c r="N7" s="127">
        <v>2500000</v>
      </c>
      <c r="O7" s="128">
        <v>3800000</v>
      </c>
      <c r="P7" s="129">
        <f t="shared" ref="P7:P18" si="4">N7+O7</f>
        <v>6300000</v>
      </c>
    </row>
    <row r="8" spans="1:16">
      <c r="A8" t="s">
        <v>233</v>
      </c>
      <c r="B8" t="s">
        <v>215</v>
      </c>
      <c r="C8" t="s">
        <v>225</v>
      </c>
      <c r="D8" t="s">
        <v>246</v>
      </c>
      <c r="E8" t="s">
        <v>20</v>
      </c>
      <c r="F8" t="s">
        <v>23</v>
      </c>
      <c r="G8" s="116">
        <v>30975</v>
      </c>
      <c r="H8" s="115">
        <f t="shared" ca="1" si="3"/>
        <v>40</v>
      </c>
      <c r="I8" s="115">
        <v>56</v>
      </c>
      <c r="J8" s="117">
        <f t="shared" si="0"/>
        <v>51429</v>
      </c>
      <c r="K8" s="118">
        <v>39508</v>
      </c>
      <c r="L8" s="119">
        <f t="shared" ca="1" si="1"/>
        <v>17</v>
      </c>
      <c r="M8" s="119">
        <f t="shared" si="2"/>
        <v>32</v>
      </c>
      <c r="N8" s="120">
        <v>9400000</v>
      </c>
      <c r="O8" s="120"/>
      <c r="P8" s="129">
        <f t="shared" si="4"/>
        <v>9400000</v>
      </c>
    </row>
    <row r="9" spans="1:16">
      <c r="A9" t="s">
        <v>234</v>
      </c>
      <c r="B9" t="s">
        <v>216</v>
      </c>
      <c r="C9" t="s">
        <v>227</v>
      </c>
      <c r="D9" t="s">
        <v>245</v>
      </c>
      <c r="E9" t="s">
        <v>21</v>
      </c>
      <c r="F9" t="s">
        <v>39</v>
      </c>
      <c r="G9" s="116">
        <v>32255</v>
      </c>
      <c r="H9" s="115">
        <f t="shared" ca="1" si="3"/>
        <v>37</v>
      </c>
      <c r="I9" s="115">
        <v>56</v>
      </c>
      <c r="J9" s="117">
        <f t="shared" si="0"/>
        <v>52709</v>
      </c>
      <c r="K9" s="117">
        <v>40575</v>
      </c>
      <c r="L9" s="119">
        <f t="shared" ca="1" si="1"/>
        <v>14</v>
      </c>
      <c r="M9" s="119">
        <f t="shared" si="2"/>
        <v>33</v>
      </c>
      <c r="N9" s="120">
        <v>6100000</v>
      </c>
      <c r="O9" s="120"/>
      <c r="P9" s="129">
        <f t="shared" si="4"/>
        <v>6100000</v>
      </c>
    </row>
    <row r="10" spans="1:16">
      <c r="A10" t="s">
        <v>235</v>
      </c>
      <c r="B10" t="s">
        <v>217</v>
      </c>
      <c r="C10" t="s">
        <v>225</v>
      </c>
      <c r="D10" t="s">
        <v>247</v>
      </c>
      <c r="E10" t="s">
        <v>20</v>
      </c>
      <c r="F10" t="s">
        <v>33</v>
      </c>
      <c r="G10" s="116">
        <v>32321</v>
      </c>
      <c r="H10" s="115">
        <f t="shared" ca="1" si="3"/>
        <v>36</v>
      </c>
      <c r="I10" s="115">
        <v>56</v>
      </c>
      <c r="J10" s="117">
        <f t="shared" si="0"/>
        <v>52775</v>
      </c>
      <c r="K10" s="117">
        <v>40878</v>
      </c>
      <c r="L10" s="119">
        <f t="shared" ca="1" si="1"/>
        <v>13</v>
      </c>
      <c r="M10" s="119">
        <f t="shared" si="2"/>
        <v>32</v>
      </c>
      <c r="N10" s="120">
        <v>11600000</v>
      </c>
      <c r="O10" s="120"/>
      <c r="P10" s="129">
        <f t="shared" si="4"/>
        <v>11600000</v>
      </c>
    </row>
    <row r="11" spans="1:16">
      <c r="A11" t="s">
        <v>236</v>
      </c>
      <c r="B11" t="s">
        <v>218</v>
      </c>
      <c r="C11" t="s">
        <v>230</v>
      </c>
      <c r="D11" t="s">
        <v>248</v>
      </c>
      <c r="E11" t="s">
        <v>20</v>
      </c>
      <c r="F11" t="s">
        <v>23</v>
      </c>
      <c r="G11" s="116">
        <v>30234</v>
      </c>
      <c r="H11" s="115">
        <f t="shared" ca="1" si="3"/>
        <v>42</v>
      </c>
      <c r="I11" s="115">
        <v>56</v>
      </c>
      <c r="J11" s="117">
        <f t="shared" si="0"/>
        <v>50688</v>
      </c>
      <c r="K11" s="117">
        <v>41000</v>
      </c>
      <c r="L11" s="119">
        <f t="shared" ca="1" si="1"/>
        <v>13</v>
      </c>
      <c r="M11" s="119">
        <f t="shared" si="2"/>
        <v>26</v>
      </c>
      <c r="N11" s="120">
        <v>4900000</v>
      </c>
      <c r="O11" s="120"/>
      <c r="P11" s="129">
        <f t="shared" si="4"/>
        <v>4900000</v>
      </c>
    </row>
    <row r="12" spans="1:16">
      <c r="A12" t="s">
        <v>237</v>
      </c>
      <c r="B12" t="s">
        <v>219</v>
      </c>
      <c r="C12" t="s">
        <v>227</v>
      </c>
      <c r="D12" t="s">
        <v>249</v>
      </c>
      <c r="E12" t="s">
        <v>21</v>
      </c>
      <c r="F12" t="s">
        <v>39</v>
      </c>
      <c r="G12" s="116">
        <v>33696</v>
      </c>
      <c r="H12" s="115">
        <f t="shared" ca="1" si="3"/>
        <v>33</v>
      </c>
      <c r="I12" s="115">
        <v>56</v>
      </c>
      <c r="J12" s="117">
        <f t="shared" si="0"/>
        <v>54150</v>
      </c>
      <c r="K12" s="116">
        <v>41715</v>
      </c>
      <c r="L12" s="119">
        <f t="shared" ca="1" si="1"/>
        <v>11</v>
      </c>
      <c r="M12" s="119">
        <f t="shared" si="2"/>
        <v>34</v>
      </c>
      <c r="N12" s="120">
        <v>6100000</v>
      </c>
      <c r="O12" s="120"/>
      <c r="P12" s="129">
        <f t="shared" si="4"/>
        <v>6100000</v>
      </c>
    </row>
    <row r="13" spans="1:16">
      <c r="A13" t="s">
        <v>238</v>
      </c>
      <c r="B13" t="s">
        <v>220</v>
      </c>
      <c r="C13" t="s">
        <v>230</v>
      </c>
      <c r="D13" t="s">
        <v>250</v>
      </c>
      <c r="E13" t="s">
        <v>20</v>
      </c>
      <c r="F13" t="s">
        <v>23</v>
      </c>
      <c r="G13" s="116">
        <v>32910</v>
      </c>
      <c r="H13" s="115">
        <f t="shared" ca="1" si="3"/>
        <v>35</v>
      </c>
      <c r="I13" s="115">
        <v>56</v>
      </c>
      <c r="J13" s="117">
        <f t="shared" si="0"/>
        <v>53364</v>
      </c>
      <c r="K13" s="117">
        <v>41730</v>
      </c>
      <c r="L13" s="119">
        <f t="shared" ca="1" si="1"/>
        <v>11</v>
      </c>
      <c r="M13" s="119">
        <f t="shared" si="2"/>
        <v>31</v>
      </c>
      <c r="N13" s="120">
        <v>5700000</v>
      </c>
      <c r="O13" s="120"/>
      <c r="P13" s="129">
        <f t="shared" si="4"/>
        <v>5700000</v>
      </c>
    </row>
    <row r="14" spans="1:16">
      <c r="A14" t="s">
        <v>239</v>
      </c>
      <c r="B14" t="s">
        <v>221</v>
      </c>
      <c r="C14" t="s">
        <v>225</v>
      </c>
      <c r="D14" t="s">
        <v>251</v>
      </c>
      <c r="E14" t="s">
        <v>21</v>
      </c>
      <c r="F14" t="s">
        <v>39</v>
      </c>
      <c r="G14" s="116">
        <v>34650</v>
      </c>
      <c r="H14" s="115">
        <f t="shared" ca="1" si="3"/>
        <v>30</v>
      </c>
      <c r="I14" s="115">
        <v>56</v>
      </c>
      <c r="J14" s="117">
        <f t="shared" si="0"/>
        <v>55104</v>
      </c>
      <c r="K14" s="117">
        <v>42644</v>
      </c>
      <c r="L14" s="119">
        <f t="shared" ca="1" si="1"/>
        <v>8</v>
      </c>
      <c r="M14" s="119">
        <f t="shared" si="2"/>
        <v>34</v>
      </c>
      <c r="N14" s="120">
        <v>17000000</v>
      </c>
      <c r="O14" s="120"/>
      <c r="P14" s="129">
        <f t="shared" si="4"/>
        <v>17000000</v>
      </c>
    </row>
    <row r="15" spans="1:16" s="121" customFormat="1">
      <c r="A15" s="121" t="s">
        <v>240</v>
      </c>
      <c r="B15" s="121" t="s">
        <v>222</v>
      </c>
      <c r="C15" s="121" t="s">
        <v>226</v>
      </c>
      <c r="D15" s="121" t="s">
        <v>252</v>
      </c>
      <c r="E15" s="121" t="s">
        <v>20</v>
      </c>
      <c r="F15" s="121" t="s">
        <v>23</v>
      </c>
      <c r="G15" s="122">
        <v>31997</v>
      </c>
      <c r="H15" s="123">
        <f t="shared" ca="1" si="3"/>
        <v>37</v>
      </c>
      <c r="I15" s="123">
        <v>56</v>
      </c>
      <c r="J15" s="124">
        <f t="shared" si="0"/>
        <v>52451</v>
      </c>
      <c r="K15" s="122">
        <v>42979</v>
      </c>
      <c r="L15" s="126">
        <f t="shared" ca="1" si="1"/>
        <v>7</v>
      </c>
      <c r="M15" s="126">
        <f t="shared" si="2"/>
        <v>25</v>
      </c>
      <c r="N15" s="127">
        <v>2400000</v>
      </c>
      <c r="O15" s="127">
        <v>2600000</v>
      </c>
      <c r="P15" s="129">
        <f t="shared" si="4"/>
        <v>5000000</v>
      </c>
    </row>
    <row r="16" spans="1:16" s="121" customFormat="1">
      <c r="A16" s="121" t="s">
        <v>241</v>
      </c>
      <c r="B16" s="121" t="s">
        <v>223</v>
      </c>
      <c r="C16" s="121" t="s">
        <v>226</v>
      </c>
      <c r="D16" s="121" t="s">
        <v>253</v>
      </c>
      <c r="E16" s="121" t="s">
        <v>20</v>
      </c>
      <c r="F16" s="121" t="s">
        <v>39</v>
      </c>
      <c r="G16" s="122">
        <v>33327</v>
      </c>
      <c r="H16" s="123">
        <f t="shared" ca="1" si="3"/>
        <v>34</v>
      </c>
      <c r="I16" s="123">
        <v>56</v>
      </c>
      <c r="J16" s="124">
        <f t="shared" si="0"/>
        <v>53781</v>
      </c>
      <c r="K16" s="124">
        <v>43234</v>
      </c>
      <c r="L16" s="126">
        <f t="shared" ca="1" si="1"/>
        <v>7</v>
      </c>
      <c r="M16" s="126">
        <f t="shared" si="2"/>
        <v>28</v>
      </c>
      <c r="N16" s="127">
        <v>2400000</v>
      </c>
      <c r="O16" s="127">
        <v>2700000</v>
      </c>
      <c r="P16" s="129">
        <f t="shared" si="4"/>
        <v>5100000</v>
      </c>
    </row>
    <row r="17" spans="1:16">
      <c r="A17" t="s">
        <v>242</v>
      </c>
      <c r="B17" t="s">
        <v>224</v>
      </c>
      <c r="C17" t="s">
        <v>228</v>
      </c>
      <c r="D17" t="s">
        <v>254</v>
      </c>
      <c r="E17" t="s">
        <v>20</v>
      </c>
      <c r="F17" t="s">
        <v>39</v>
      </c>
      <c r="G17" s="116">
        <v>33211</v>
      </c>
      <c r="H17" s="115">
        <f t="shared" ca="1" si="3"/>
        <v>34</v>
      </c>
      <c r="I17" s="115">
        <v>56</v>
      </c>
      <c r="J17" s="117">
        <f t="shared" si="0"/>
        <v>53665</v>
      </c>
      <c r="K17" s="117">
        <v>43710</v>
      </c>
      <c r="L17" s="119">
        <f t="shared" ca="1" si="1"/>
        <v>5</v>
      </c>
      <c r="M17" s="119">
        <f t="shared" si="2"/>
        <v>27</v>
      </c>
      <c r="N17" s="120">
        <v>5400000</v>
      </c>
      <c r="O17" s="120"/>
      <c r="P17" s="129">
        <f t="shared" si="4"/>
        <v>5400000</v>
      </c>
    </row>
    <row r="18" spans="1:16">
      <c r="A18" t="s">
        <v>243</v>
      </c>
      <c r="B18" t="s">
        <v>210</v>
      </c>
      <c r="C18" t="s">
        <v>229</v>
      </c>
      <c r="D18" t="s">
        <v>255</v>
      </c>
      <c r="E18" t="s">
        <v>20</v>
      </c>
      <c r="F18" t="s">
        <v>23</v>
      </c>
      <c r="G18" s="116">
        <v>33922</v>
      </c>
      <c r="H18" s="115">
        <f t="shared" ca="1" si="3"/>
        <v>32</v>
      </c>
      <c r="I18" s="115">
        <v>56</v>
      </c>
      <c r="J18" s="117">
        <f t="shared" si="0"/>
        <v>54376</v>
      </c>
      <c r="K18" s="117">
        <v>45201</v>
      </c>
      <c r="L18" s="119">
        <f ca="1">DATEDIF(K18,TODAY(),"y")</f>
        <v>1</v>
      </c>
      <c r="M18" s="119">
        <f>DATEDIF(K18,J18,"y")</f>
        <v>25</v>
      </c>
      <c r="N18" s="120">
        <v>10000000</v>
      </c>
      <c r="O18" s="120"/>
      <c r="P18" s="129">
        <f t="shared" si="4"/>
        <v>10000000</v>
      </c>
    </row>
    <row r="19" spans="1:16">
      <c r="I19" s="99"/>
    </row>
  </sheetData>
  <mergeCells count="6">
    <mergeCell ref="F4:F5"/>
    <mergeCell ref="A4:A5"/>
    <mergeCell ref="B4:B5"/>
    <mergeCell ref="C4:C5"/>
    <mergeCell ref="D4:D5"/>
    <mergeCell ref="E4:E5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39997558519241921"/>
  </sheetPr>
  <dimension ref="A1:AH27"/>
  <sheetViews>
    <sheetView tabSelected="1" zoomScale="80" zoomScaleNormal="80" workbookViewId="0">
      <pane xSplit="5" ySplit="6" topLeftCell="P7" activePane="bottomRight" state="frozen"/>
      <selection activeCell="A27" sqref="A27:XFD36"/>
      <selection pane="topRight" activeCell="A27" sqref="A27:XFD36"/>
      <selection pane="bottomLeft" activeCell="A27" sqref="A27:XFD36"/>
      <selection pane="bottomRight" activeCell="D27" sqref="D27"/>
    </sheetView>
  </sheetViews>
  <sheetFormatPr defaultColWidth="9.1796875" defaultRowHeight="10"/>
  <cols>
    <col min="1" max="1" width="5.453125" style="4" customWidth="1"/>
    <col min="2" max="2" width="10.81640625" style="4" customWidth="1"/>
    <col min="3" max="3" width="18.1796875" style="4" customWidth="1"/>
    <col min="4" max="4" width="13" style="4" customWidth="1"/>
    <col min="5" max="5" width="16.26953125" style="62" bestFit="1" customWidth="1"/>
    <col min="6" max="6" width="8.81640625" style="4" customWidth="1"/>
    <col min="7" max="7" width="8.81640625" style="4" hidden="1" customWidth="1"/>
    <col min="8" max="8" width="5.1796875" style="4" customWidth="1"/>
    <col min="9" max="9" width="7.54296875" style="4" customWidth="1"/>
    <col min="10" max="10" width="9.1796875" style="4" hidden="1" customWidth="1"/>
    <col min="11" max="11" width="7.453125" style="4" hidden="1" customWidth="1"/>
    <col min="12" max="12" width="8.36328125" style="4" hidden="1" customWidth="1"/>
    <col min="13" max="13" width="6" style="4" hidden="1" customWidth="1"/>
    <col min="14" max="14" width="11.7265625" style="4" hidden="1" customWidth="1"/>
    <col min="15" max="15" width="5.81640625" style="4" hidden="1" customWidth="1"/>
    <col min="16" max="16" width="11.26953125" style="4" customWidth="1"/>
    <col min="17" max="17" width="8.453125" style="4" customWidth="1"/>
    <col min="18" max="18" width="8.7265625" style="4" customWidth="1"/>
    <col min="19" max="19" width="9.1796875" style="4" customWidth="1"/>
    <col min="20" max="20" width="10.08984375" style="4" customWidth="1"/>
    <col min="21" max="21" width="10.6328125" style="4" customWidth="1"/>
    <col min="22" max="22" width="9.6328125" style="4" customWidth="1"/>
    <col min="23" max="23" width="11.453125" style="4" customWidth="1"/>
    <col min="24" max="24" width="9.453125" style="4" customWidth="1"/>
    <col min="25" max="25" width="10.7265625" style="4" customWidth="1"/>
    <col min="26" max="26" width="9.7265625" style="4" customWidth="1"/>
    <col min="27" max="27" width="12" style="4" customWidth="1"/>
    <col min="28" max="28" width="8.54296875" style="132" customWidth="1"/>
    <col min="29" max="29" width="7.81640625" style="132" customWidth="1"/>
    <col min="30" max="31" width="10.36328125" style="4" customWidth="1"/>
    <col min="32" max="32" width="10.26953125" style="4" customWidth="1"/>
    <col min="33" max="34" width="11.26953125" style="4" bestFit="1" customWidth="1"/>
    <col min="35" max="16384" width="9.1796875" style="4"/>
  </cols>
  <sheetData>
    <row r="1" spans="1:34" ht="10.5">
      <c r="A1" s="3" t="s">
        <v>309</v>
      </c>
    </row>
    <row r="2" spans="1:34" ht="10.5">
      <c r="A2" s="3" t="s">
        <v>40</v>
      </c>
    </row>
    <row r="3" spans="1:34" ht="10.5">
      <c r="A3" s="3"/>
      <c r="X3" s="5"/>
    </row>
    <row r="4" spans="1:34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</row>
    <row r="5" spans="1:34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9" t="s">
        <v>277</v>
      </c>
      <c r="AC5" s="9" t="s">
        <v>279</v>
      </c>
      <c r="AD5" s="183" t="s">
        <v>211</v>
      </c>
      <c r="AE5" s="184"/>
      <c r="AF5" s="143" t="s">
        <v>211</v>
      </c>
    </row>
    <row r="6" spans="1:34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274</v>
      </c>
      <c r="AB6" s="13" t="s">
        <v>278</v>
      </c>
      <c r="AC6" s="13" t="s">
        <v>278</v>
      </c>
      <c r="AD6" s="133" t="s">
        <v>47</v>
      </c>
      <c r="AE6" s="133" t="s">
        <v>280</v>
      </c>
      <c r="AF6" s="144" t="s">
        <v>292</v>
      </c>
    </row>
    <row r="7" spans="1:34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145"/>
      <c r="AC7" s="145"/>
      <c r="AD7" s="2"/>
      <c r="AE7" s="2"/>
      <c r="AF7" s="2"/>
    </row>
    <row r="8" spans="1:34" ht="10.5">
      <c r="A8" s="24">
        <v>1</v>
      </c>
      <c r="B8" s="16"/>
      <c r="C8" s="107"/>
      <c r="D8" s="105"/>
      <c r="E8" s="26"/>
      <c r="F8" s="23">
        <v>45292</v>
      </c>
      <c r="G8" s="23">
        <v>45657</v>
      </c>
      <c r="H8" s="22" t="s">
        <v>20</v>
      </c>
      <c r="I8" s="22" t="s">
        <v>23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20000000</v>
      </c>
      <c r="Q8" s="19">
        <v>0</v>
      </c>
      <c r="R8" s="2"/>
      <c r="S8" s="2">
        <v>0</v>
      </c>
      <c r="T8" s="2">
        <v>718000</v>
      </c>
      <c r="U8" s="2">
        <v>0</v>
      </c>
      <c r="V8" s="2">
        <v>0</v>
      </c>
      <c r="W8" s="2">
        <v>0</v>
      </c>
      <c r="X8" s="2">
        <v>400000</v>
      </c>
      <c r="Y8" s="2">
        <f>SUM(P8:U8)</f>
        <v>20718000</v>
      </c>
      <c r="Z8" s="2">
        <f>SUM(V8:W8)</f>
        <v>0</v>
      </c>
      <c r="AA8" s="2">
        <f>Y8+Z8</f>
        <v>20718000</v>
      </c>
      <c r="AB8" s="145" t="str">
        <f>IF(OR(I8="T/K",I8="TK/0",I8="TK/1",I8="K/0"),"TER A",IF(OR(I8="TK/2",I8="TK/3",I8="K/1",I8="K/2"),"TER B","TER C"))</f>
        <v>TER B</v>
      </c>
      <c r="AC8" s="146">
        <f t="shared" ref="AC8:AC11" si="1">IF(AB8="TER A",VLOOKUP(AA8,TERA,4,TRUE),IF(AB8="TER B",VLOOKUP(AA8,TERB,4,TRUE),VLOOKUP(AA8,TERC,4,TRUE)))</f>
        <v>0.08</v>
      </c>
      <c r="AD8" s="2">
        <f>ROUND(IF(N8="Y",Y8*AC8,(Y8*AC8)*120%),0)</f>
        <v>1657440</v>
      </c>
      <c r="AE8" s="2">
        <f>ROUND(IF(N8="Y",Z8*AC8,(Z8*AC8)*120%),0)</f>
        <v>0</v>
      </c>
      <c r="AF8" s="2">
        <f>ROUND(IF(N8="Y",AA8*AC8,(AA8*AC8)*120%),0)</f>
        <v>1657440</v>
      </c>
      <c r="AG8" s="109"/>
      <c r="AH8" s="109"/>
    </row>
    <row r="9" spans="1:34" ht="10.5">
      <c r="A9" s="24">
        <f>+A8+1</f>
        <v>2</v>
      </c>
      <c r="B9" s="16"/>
      <c r="C9" s="107"/>
      <c r="D9" s="105"/>
      <c r="E9" s="26"/>
      <c r="F9" s="23">
        <v>45292</v>
      </c>
      <c r="G9" s="23">
        <v>45657</v>
      </c>
      <c r="H9" s="22" t="s">
        <v>20</v>
      </c>
      <c r="I9" s="22" t="s">
        <v>23</v>
      </c>
      <c r="J9" s="106" t="s">
        <v>22</v>
      </c>
      <c r="K9" s="1" t="s">
        <v>35</v>
      </c>
      <c r="L9" s="20">
        <f t="shared" ref="L9:L11" si="2">13-MONTH(F9)</f>
        <v>12</v>
      </c>
      <c r="M9" s="20">
        <f t="shared" ref="M9:M10" si="3">IF(J9="Y",12/L9,1)</f>
        <v>1</v>
      </c>
      <c r="N9" s="21" t="str">
        <f t="shared" ref="N9" si="4">IF(E9="000000000000000","N","Y")</f>
        <v>Y</v>
      </c>
      <c r="O9" s="1">
        <f t="shared" ref="O9" si="5">IF(P9&gt;0,1,0)</f>
        <v>1</v>
      </c>
      <c r="P9" s="2">
        <v>10000000</v>
      </c>
      <c r="Q9" s="19">
        <v>0</v>
      </c>
      <c r="R9" s="2"/>
      <c r="S9" s="2">
        <v>0</v>
      </c>
      <c r="T9" s="2">
        <v>519000</v>
      </c>
      <c r="U9" s="2">
        <v>34896667</v>
      </c>
      <c r="V9" s="2">
        <v>0</v>
      </c>
      <c r="W9" s="2">
        <v>0</v>
      </c>
      <c r="X9" s="2">
        <v>200000</v>
      </c>
      <c r="Y9" s="2">
        <f t="shared" ref="Y9:Y11" si="6">SUM(P9:U9)</f>
        <v>45415667</v>
      </c>
      <c r="Z9" s="2">
        <f t="shared" ref="Z9:Z11" si="7">SUM(V9:W9)</f>
        <v>0</v>
      </c>
      <c r="AA9" s="2">
        <f t="shared" ref="AA9:AA11" si="8">Y9+Z9</f>
        <v>45415667</v>
      </c>
      <c r="AB9" s="145" t="str">
        <f t="shared" ref="AB9:AB11" si="9">IF(OR(I9="T/K",I9="TK/0",I9="TK/1",I9="K/0"),"TER A",IF(OR(I9="TK/2",I9="TK/3",I9="K/1",I9="K/2"),"TER B","TER C"))</f>
        <v>TER B</v>
      </c>
      <c r="AC9" s="146">
        <f t="shared" si="1"/>
        <v>0.16</v>
      </c>
      <c r="AD9" s="2">
        <f t="shared" ref="AD9:AD11" si="10">ROUND(IF(N9="Y",Y9*AC9,(Y9*AC9)*120%),0)</f>
        <v>7266507</v>
      </c>
      <c r="AE9" s="2">
        <f t="shared" ref="AE9:AE11" si="11">ROUND(IF(N9="Y",Z9*AC9,(Z9*AC9)*120%),0)</f>
        <v>0</v>
      </c>
      <c r="AF9" s="2">
        <f t="shared" ref="AF9:AF11" si="12">ROUND(IF(N9="Y",AA9*AC9,(AA9*AC9)*120%),0)</f>
        <v>7266507</v>
      </c>
      <c r="AG9" s="109"/>
      <c r="AH9" s="109"/>
    </row>
    <row r="10" spans="1:34" ht="10.5">
      <c r="A10" s="24">
        <f t="shared" ref="A10:A11" si="13">+A9+1</f>
        <v>3</v>
      </c>
      <c r="B10" s="16"/>
      <c r="C10" s="107"/>
      <c r="D10" s="105"/>
      <c r="E10" s="26"/>
      <c r="F10" s="23">
        <v>45292</v>
      </c>
      <c r="G10" s="23">
        <v>45657</v>
      </c>
      <c r="H10" s="22" t="s">
        <v>20</v>
      </c>
      <c r="I10" s="22" t="s">
        <v>307</v>
      </c>
      <c r="J10" s="106" t="s">
        <v>22</v>
      </c>
      <c r="K10" s="1" t="s">
        <v>35</v>
      </c>
      <c r="L10" s="20">
        <f t="shared" si="2"/>
        <v>12</v>
      </c>
      <c r="M10" s="20">
        <f t="shared" si="3"/>
        <v>1</v>
      </c>
      <c r="N10" s="21" t="str">
        <f t="shared" ref="N10" si="14">IF(E10="000000000000000","N","Y")</f>
        <v>Y</v>
      </c>
      <c r="O10" s="1">
        <f t="shared" ref="O10" si="15">IF(P10&gt;0,1,0)</f>
        <v>1</v>
      </c>
      <c r="P10" s="2">
        <v>5500000</v>
      </c>
      <c r="Q10" s="19">
        <v>0</v>
      </c>
      <c r="R10" s="2"/>
      <c r="S10" s="2">
        <v>0</v>
      </c>
      <c r="T10" s="2">
        <v>286488</v>
      </c>
      <c r="U10" s="2">
        <v>0</v>
      </c>
      <c r="V10" s="2">
        <v>0</v>
      </c>
      <c r="W10" s="2">
        <v>0</v>
      </c>
      <c r="X10" s="2">
        <v>165600</v>
      </c>
      <c r="Y10" s="2">
        <f t="shared" si="6"/>
        <v>5786488</v>
      </c>
      <c r="Z10" s="2">
        <f t="shared" si="7"/>
        <v>0</v>
      </c>
      <c r="AA10" s="2">
        <f t="shared" si="8"/>
        <v>5786488</v>
      </c>
      <c r="AB10" s="145" t="str">
        <f t="shared" si="9"/>
        <v>TER A</v>
      </c>
      <c r="AC10" s="146">
        <f t="shared" si="1"/>
        <v>5.0000000000000001E-3</v>
      </c>
      <c r="AD10" s="2">
        <f t="shared" si="10"/>
        <v>28932</v>
      </c>
      <c r="AE10" s="2">
        <f t="shared" si="11"/>
        <v>0</v>
      </c>
      <c r="AF10" s="2">
        <f t="shared" si="12"/>
        <v>28932</v>
      </c>
      <c r="AG10" s="109"/>
      <c r="AH10" s="109"/>
    </row>
    <row r="11" spans="1:34" s="181" customFormat="1" ht="10.5">
      <c r="A11" s="165">
        <f t="shared" si="13"/>
        <v>4</v>
      </c>
      <c r="B11" s="166"/>
      <c r="C11" s="167"/>
      <c r="D11" s="168"/>
      <c r="E11" s="169"/>
      <c r="F11" s="170">
        <v>45292</v>
      </c>
      <c r="G11" s="170">
        <v>45657</v>
      </c>
      <c r="H11" s="171" t="s">
        <v>20</v>
      </c>
      <c r="I11" s="171" t="s">
        <v>33</v>
      </c>
      <c r="J11" s="172" t="s">
        <v>22</v>
      </c>
      <c r="K11" s="173" t="s">
        <v>35</v>
      </c>
      <c r="L11" s="174">
        <f t="shared" si="2"/>
        <v>12</v>
      </c>
      <c r="M11" s="174">
        <f t="shared" ref="M11" si="16">IF(J11="Y",12/L11,1)</f>
        <v>1</v>
      </c>
      <c r="N11" s="175" t="str">
        <f t="shared" ref="N11" si="17">IF(E11="000000000000000","N","Y")</f>
        <v>Y</v>
      </c>
      <c r="O11" s="173">
        <f t="shared" ref="O11" si="18">IF(P11&gt;0,1,0)</f>
        <v>1</v>
      </c>
      <c r="P11" s="176">
        <v>2760000</v>
      </c>
      <c r="Q11" s="177">
        <v>0</v>
      </c>
      <c r="R11" s="176"/>
      <c r="S11" s="176">
        <v>0</v>
      </c>
      <c r="T11" s="176">
        <v>286488</v>
      </c>
      <c r="U11" s="176">
        <v>0</v>
      </c>
      <c r="V11" s="176">
        <v>0</v>
      </c>
      <c r="W11" s="176">
        <v>0</v>
      </c>
      <c r="X11" s="176">
        <v>165600</v>
      </c>
      <c r="Y11" s="176">
        <f t="shared" si="6"/>
        <v>3046488</v>
      </c>
      <c r="Z11" s="176">
        <f t="shared" si="7"/>
        <v>0</v>
      </c>
      <c r="AA11" s="176">
        <f t="shared" si="8"/>
        <v>3046488</v>
      </c>
      <c r="AB11" s="178" t="str">
        <f t="shared" si="9"/>
        <v>TER A</v>
      </c>
      <c r="AC11" s="179">
        <f t="shared" si="1"/>
        <v>0</v>
      </c>
      <c r="AD11" s="176">
        <f t="shared" si="10"/>
        <v>0</v>
      </c>
      <c r="AE11" s="176">
        <f t="shared" si="11"/>
        <v>0</v>
      </c>
      <c r="AF11" s="176">
        <f t="shared" si="12"/>
        <v>0</v>
      </c>
      <c r="AG11" s="180"/>
      <c r="AH11" s="180"/>
    </row>
    <row r="12" spans="1:34" ht="10.5">
      <c r="A12" s="24"/>
      <c r="B12" s="16"/>
      <c r="C12" s="107"/>
      <c r="D12" s="105"/>
      <c r="E12" s="26"/>
      <c r="F12" s="23"/>
      <c r="G12" s="23"/>
      <c r="H12" s="22"/>
      <c r="I12" s="22"/>
      <c r="J12" s="106"/>
      <c r="K12" s="1"/>
      <c r="L12" s="20"/>
      <c r="M12" s="20"/>
      <c r="N12" s="21"/>
      <c r="O12" s="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145"/>
      <c r="AC12" s="146"/>
      <c r="AD12" s="2"/>
      <c r="AE12" s="2"/>
      <c r="AF12" s="2"/>
    </row>
    <row r="13" spans="1:34" ht="10.5">
      <c r="A13" s="24"/>
      <c r="B13" s="16"/>
      <c r="C13" s="107"/>
      <c r="D13" s="105"/>
      <c r="E13" s="26"/>
      <c r="F13" s="23"/>
      <c r="G13" s="23"/>
      <c r="H13" s="22"/>
      <c r="I13" s="22"/>
      <c r="J13" s="106"/>
      <c r="K13" s="1"/>
      <c r="L13" s="20"/>
      <c r="M13" s="20"/>
      <c r="N13" s="21"/>
      <c r="O13" s="1"/>
      <c r="P13" s="2"/>
      <c r="Q13" s="19"/>
      <c r="R13" s="2"/>
      <c r="S13" s="2"/>
      <c r="T13" s="2"/>
      <c r="U13" s="2"/>
      <c r="V13" s="2"/>
      <c r="W13" s="2"/>
      <c r="X13" s="2"/>
      <c r="Y13" s="2"/>
      <c r="Z13" s="2"/>
      <c r="AA13" s="2"/>
      <c r="AB13" s="145"/>
      <c r="AC13" s="146"/>
      <c r="AD13" s="2"/>
      <c r="AE13" s="2"/>
      <c r="AF13" s="2"/>
    </row>
    <row r="14" spans="1:34" ht="11" thickBot="1">
      <c r="A14" s="89"/>
      <c r="B14" s="90"/>
      <c r="C14" s="65"/>
      <c r="D14" s="65"/>
      <c r="E14" s="66"/>
      <c r="F14" s="67"/>
      <c r="G14" s="108"/>
      <c r="H14" s="96"/>
      <c r="I14" s="68"/>
      <c r="J14" s="68"/>
      <c r="K14" s="68"/>
      <c r="L14" s="91"/>
      <c r="M14" s="91"/>
      <c r="N14" s="91"/>
      <c r="O14" s="68"/>
      <c r="P14" s="17"/>
      <c r="Q14" s="17"/>
      <c r="R14" s="17"/>
      <c r="S14" s="17"/>
      <c r="T14" s="17"/>
      <c r="U14" s="17"/>
      <c r="V14" s="17"/>
      <c r="W14" s="17"/>
      <c r="X14" s="17"/>
      <c r="Y14" s="2"/>
      <c r="Z14" s="2"/>
      <c r="AA14" s="2"/>
      <c r="AB14" s="145"/>
      <c r="AC14" s="145"/>
      <c r="AD14" s="2"/>
      <c r="AE14" s="2"/>
      <c r="AF14" s="2"/>
    </row>
    <row r="15" spans="1:34" s="3" customFormat="1" ht="11.5" thickTop="1" thickBot="1">
      <c r="A15" s="92"/>
      <c r="B15" s="71" t="s">
        <v>24</v>
      </c>
      <c r="C15" s="69" t="s">
        <v>51</v>
      </c>
      <c r="D15" s="69" t="s">
        <v>51</v>
      </c>
      <c r="E15" s="70" t="s">
        <v>52</v>
      </c>
      <c r="F15" s="71"/>
      <c r="G15" s="71"/>
      <c r="H15" s="100"/>
      <c r="I15" s="71"/>
      <c r="J15" s="71"/>
      <c r="K15" s="71"/>
      <c r="L15" s="71"/>
      <c r="M15" s="71"/>
      <c r="N15" s="71"/>
      <c r="O15" s="93">
        <f t="shared" ref="O15:AA15" si="19">SUM(O7:O14)</f>
        <v>4</v>
      </c>
      <c r="P15" s="94">
        <f t="shared" si="19"/>
        <v>38260000</v>
      </c>
      <c r="Q15" s="94">
        <f t="shared" si="19"/>
        <v>0</v>
      </c>
      <c r="R15" s="94">
        <f t="shared" si="19"/>
        <v>0</v>
      </c>
      <c r="S15" s="94">
        <f t="shared" si="19"/>
        <v>0</v>
      </c>
      <c r="T15" s="94">
        <f t="shared" si="19"/>
        <v>1809976</v>
      </c>
      <c r="U15" s="94">
        <f t="shared" si="19"/>
        <v>34896667</v>
      </c>
      <c r="V15" s="94">
        <f t="shared" si="19"/>
        <v>0</v>
      </c>
      <c r="W15" s="94">
        <f t="shared" si="19"/>
        <v>0</v>
      </c>
      <c r="X15" s="94">
        <f t="shared" si="19"/>
        <v>931200</v>
      </c>
      <c r="Y15" s="94">
        <f t="shared" si="19"/>
        <v>74966643</v>
      </c>
      <c r="Z15" s="94">
        <f t="shared" si="19"/>
        <v>0</v>
      </c>
      <c r="AA15" s="94">
        <f t="shared" si="19"/>
        <v>74966643</v>
      </c>
      <c r="AB15" s="147"/>
      <c r="AC15" s="147"/>
      <c r="AD15" s="94">
        <f>SUM(AD7:AD14)</f>
        <v>8952879</v>
      </c>
      <c r="AE15" s="94"/>
      <c r="AF15" s="94">
        <f>SUM(AF7:AF14)</f>
        <v>8952879</v>
      </c>
    </row>
    <row r="16" spans="1:34" ht="10.5" thickTop="1"/>
    <row r="17" spans="14:24">
      <c r="P17" s="5"/>
      <c r="R17" s="5"/>
      <c r="T17" s="5"/>
      <c r="V17" s="5"/>
      <c r="X17" s="5"/>
    </row>
    <row r="19" spans="14:24">
      <c r="P19" s="5"/>
    </row>
    <row r="20" spans="14:24">
      <c r="P20" s="5"/>
    </row>
    <row r="21" spans="14:24">
      <c r="P21" s="5"/>
    </row>
    <row r="22" spans="14:24">
      <c r="Q22" s="5"/>
    </row>
    <row r="23" spans="14:24">
      <c r="Q23" s="5"/>
    </row>
    <row r="24" spans="14:24">
      <c r="Q24" s="5"/>
    </row>
    <row r="25" spans="14:24">
      <c r="Q25" s="5"/>
    </row>
    <row r="26" spans="14:24" ht="10.5">
      <c r="P26" s="72"/>
      <c r="Q26" s="72"/>
    </row>
    <row r="27" spans="14:24" ht="10.5">
      <c r="N27" s="3"/>
      <c r="O27" s="3"/>
      <c r="P27" s="3"/>
      <c r="Q27" s="72"/>
    </row>
  </sheetData>
  <autoFilter ref="A7:X13" xr:uid="{00000000-0009-0000-0000-000001000000}"/>
  <mergeCells count="8">
    <mergeCell ref="AD5:AE5"/>
    <mergeCell ref="P5:P6"/>
    <mergeCell ref="A5:A6"/>
    <mergeCell ref="B5:B6"/>
    <mergeCell ref="C5:C6"/>
    <mergeCell ref="H5:H6"/>
    <mergeCell ref="I5:I6"/>
    <mergeCell ref="M5:M6"/>
  </mergeCells>
  <phoneticPr fontId="0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S324"/>
  <sheetViews>
    <sheetView zoomScale="85" zoomScaleNormal="85" workbookViewId="0">
      <pane xSplit="5" ySplit="6" topLeftCell="V25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"/>
  <cols>
    <col min="1" max="1" width="5.453125" style="4" customWidth="1"/>
    <col min="2" max="2" width="14.81640625" style="4" bestFit="1" customWidth="1"/>
    <col min="3" max="4" width="21" style="4" bestFit="1" customWidth="1"/>
    <col min="5" max="5" width="16.26953125" style="62" bestFit="1" customWidth="1"/>
    <col min="6" max="7" width="8.81640625" style="4" customWidth="1"/>
    <col min="8" max="8" width="5.1796875" style="4" customWidth="1"/>
    <col min="9" max="9" width="9.1796875" style="4"/>
    <col min="10" max="10" width="9.1796875" style="4" customWidth="1"/>
    <col min="11" max="11" width="7.453125" style="4" customWidth="1"/>
    <col min="12" max="12" width="10.1796875" style="4" customWidth="1"/>
    <col min="13" max="13" width="6" style="4" customWidth="1"/>
    <col min="14" max="14" width="11.7265625" style="4" customWidth="1"/>
    <col min="15" max="15" width="5.81640625" style="4" customWidth="1"/>
    <col min="16" max="45" width="15.7265625" style="4" customWidth="1"/>
    <col min="46" max="46" width="24.1796875" style="4" customWidth="1"/>
    <col min="47" max="47" width="1.81640625" style="4" customWidth="1"/>
    <col min="48" max="48" width="11.26953125" style="4" bestFit="1" customWidth="1"/>
    <col min="49" max="16384" width="9.1796875" style="4"/>
  </cols>
  <sheetData>
    <row r="1" spans="1:34" ht="10.5">
      <c r="A1" s="3" t="s">
        <v>301</v>
      </c>
      <c r="AB1" s="132"/>
      <c r="AC1" s="132"/>
    </row>
    <row r="2" spans="1:34" ht="10.5">
      <c r="A2" s="3" t="s">
        <v>40</v>
      </c>
      <c r="AB2" s="132"/>
      <c r="AC2" s="132"/>
    </row>
    <row r="3" spans="1:34" ht="10.5">
      <c r="A3" s="3"/>
      <c r="X3" s="5"/>
      <c r="AB3" s="132"/>
      <c r="AC3" s="132"/>
    </row>
    <row r="4" spans="1:34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</row>
    <row r="5" spans="1:34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9" t="s">
        <v>277</v>
      </c>
      <c r="AC5" s="9" t="s">
        <v>279</v>
      </c>
      <c r="AD5" s="183" t="s">
        <v>211</v>
      </c>
      <c r="AE5" s="184"/>
      <c r="AF5" s="143" t="s">
        <v>211</v>
      </c>
    </row>
    <row r="6" spans="1:34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274</v>
      </c>
      <c r="AB6" s="13" t="s">
        <v>278</v>
      </c>
      <c r="AC6" s="13" t="s">
        <v>278</v>
      </c>
      <c r="AD6" s="133" t="s">
        <v>47</v>
      </c>
      <c r="AE6" s="133" t="s">
        <v>280</v>
      </c>
      <c r="AF6" s="144" t="s">
        <v>292</v>
      </c>
    </row>
    <row r="7" spans="1:34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145"/>
      <c r="AC7" s="145"/>
      <c r="AD7" s="2"/>
      <c r="AE7" s="2"/>
      <c r="AF7" s="2"/>
    </row>
    <row r="8" spans="1:34" ht="10.5">
      <c r="A8" s="24">
        <v>1</v>
      </c>
      <c r="B8" s="16" t="s">
        <v>244</v>
      </c>
      <c r="C8" s="107" t="s">
        <v>294</v>
      </c>
      <c r="D8" s="105" t="s">
        <v>225</v>
      </c>
      <c r="E8" s="26" t="s">
        <v>293</v>
      </c>
      <c r="F8" s="23">
        <v>44927</v>
      </c>
      <c r="G8" s="23">
        <v>45291</v>
      </c>
      <c r="H8" s="22" t="s">
        <v>21</v>
      </c>
      <c r="I8" s="22" t="s">
        <v>39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8800000</v>
      </c>
      <c r="Q8" s="19">
        <v>0</v>
      </c>
      <c r="R8" s="2">
        <v>0</v>
      </c>
      <c r="S8" s="2">
        <v>10221000</v>
      </c>
      <c r="T8" s="2">
        <v>367740</v>
      </c>
      <c r="U8" s="2">
        <v>0</v>
      </c>
      <c r="V8" s="2">
        <v>0</v>
      </c>
      <c r="W8" s="2">
        <v>0</v>
      </c>
      <c r="X8" s="2">
        <v>162000</v>
      </c>
      <c r="Y8" s="2">
        <f>SUM(P8:U8)</f>
        <v>19388740</v>
      </c>
      <c r="Z8" s="2">
        <f>SUM(V8:W8)</f>
        <v>0</v>
      </c>
      <c r="AA8" s="2">
        <f>Y8+Z8</f>
        <v>19388740</v>
      </c>
      <c r="AB8" s="145" t="str">
        <f>IF(OR(I8="T/K",I8="TK/0",I8="TK/1",I8="K/0"),"TER A",IF(OR(I8="TK/2",I8="TK/3",I8="K/1",I8="K/2"),"TER B","TER C"))</f>
        <v>TER A</v>
      </c>
      <c r="AC8" s="146">
        <f t="shared" ref="AC8:AC37" si="1">IF(AB8="TER A",VLOOKUP(AA8,TERA,4,TRUE),IF(AB8="TER B",VLOOKUP(AA8,TERB,4,TRUE),VLOOKUP(AA8,TERC,4,TRUE)))</f>
        <v>0.08</v>
      </c>
      <c r="AD8" s="2">
        <f>ROUND(IF(N8="Y",Y8*AC8,(Y8*AC8)*120%),0)</f>
        <v>1551099</v>
      </c>
      <c r="AE8" s="2">
        <f>ROUND(IF(N8="Y",Z8*AC8,(Z8*AC8)*120%),0)</f>
        <v>0</v>
      </c>
      <c r="AF8" s="2">
        <f>ROUND(IF(N8="Y",AA8*AC8,(AA8*AC8)*120%),0)</f>
        <v>1551099</v>
      </c>
      <c r="AG8" s="109"/>
      <c r="AH8" s="109"/>
    </row>
    <row r="9" spans="1:34" ht="10.5">
      <c r="A9" s="24">
        <f>+A8+1</f>
        <v>2</v>
      </c>
      <c r="B9" s="16" t="s">
        <v>244</v>
      </c>
      <c r="C9" s="107" t="s">
        <v>295</v>
      </c>
      <c r="D9" s="105" t="s">
        <v>226</v>
      </c>
      <c r="E9" s="26" t="s">
        <v>84</v>
      </c>
      <c r="F9" s="23">
        <v>44927</v>
      </c>
      <c r="G9" s="23">
        <v>45291</v>
      </c>
      <c r="H9" s="22" t="s">
        <v>20</v>
      </c>
      <c r="I9" s="22" t="s">
        <v>39</v>
      </c>
      <c r="J9" s="106" t="s">
        <v>22</v>
      </c>
      <c r="K9" s="1" t="s">
        <v>35</v>
      </c>
      <c r="L9" s="20">
        <f t="shared" ref="L9:L37" si="2">13-MONTH(F9)</f>
        <v>12</v>
      </c>
      <c r="M9" s="20">
        <f t="shared" ref="M9:M37" si="3">IF(J9="Y",12/L9,1)</f>
        <v>1</v>
      </c>
      <c r="N9" s="21" t="str">
        <f t="shared" ref="N9:N37" si="4">IF(E9="000000000000000","N","Y")</f>
        <v>N</v>
      </c>
      <c r="O9" s="1">
        <f t="shared" ref="O9:O37" si="5">IF(P9&gt;0,1,0)</f>
        <v>1</v>
      </c>
      <c r="P9" s="2">
        <v>2500000</v>
      </c>
      <c r="Q9" s="19">
        <v>0</v>
      </c>
      <c r="R9" s="2">
        <v>4380000</v>
      </c>
      <c r="S9" s="2">
        <v>0</v>
      </c>
      <c r="T9" s="2">
        <v>222559</v>
      </c>
      <c r="U9" s="2">
        <v>0</v>
      </c>
      <c r="V9" s="2">
        <v>0</v>
      </c>
      <c r="W9" s="2">
        <v>0</v>
      </c>
      <c r="X9" s="2">
        <v>98100</v>
      </c>
      <c r="Y9" s="2">
        <f t="shared" ref="Y9:Y37" si="6">SUM(P9:U9)</f>
        <v>7102559</v>
      </c>
      <c r="Z9" s="2">
        <f t="shared" ref="Z9:Z37" si="7">SUM(V9:W9)</f>
        <v>0</v>
      </c>
      <c r="AA9" s="2">
        <f t="shared" ref="AA9:AA37" si="8">Y9+Z9</f>
        <v>7102559</v>
      </c>
      <c r="AB9" s="145" t="str">
        <f t="shared" ref="AB9:AB37" si="9">IF(OR(I9="T/K",I9="TK/0",I9="TK/1",I9="K/0"),"TER A",IF(OR(I9="TK/2",I9="TK/3",I9="K/1",I9="K/2"),"TER B","TER C"))</f>
        <v>TER A</v>
      </c>
      <c r="AC9" s="146">
        <f t="shared" si="1"/>
        <v>1.2500000000000001E-2</v>
      </c>
      <c r="AD9" s="2">
        <f t="shared" ref="AD9:AD37" si="10">ROUND(IF(N9="Y",Y9*AC9,(Y9*AC9)*120%),0)</f>
        <v>106538</v>
      </c>
      <c r="AE9" s="2">
        <f t="shared" ref="AE9:AE37" si="11">ROUND(IF(N9="Y",Z9*AC9,(Z9*AC9)*120%),0)</f>
        <v>0</v>
      </c>
      <c r="AF9" s="2">
        <f t="shared" ref="AF9:AF37" si="12">ROUND(IF(N9="Y",AA9*AC9,(AA9*AC9)*120%),0)</f>
        <v>106538</v>
      </c>
      <c r="AG9" s="109"/>
      <c r="AH9" s="109"/>
    </row>
    <row r="10" spans="1:34" ht="10.5">
      <c r="A10" s="24">
        <f t="shared" ref="A10:A26" si="13">+A9+1</f>
        <v>3</v>
      </c>
      <c r="B10" s="16" t="s">
        <v>244</v>
      </c>
      <c r="C10" s="107" t="s">
        <v>296</v>
      </c>
      <c r="D10" s="105" t="s">
        <v>225</v>
      </c>
      <c r="E10" s="26" t="s">
        <v>293</v>
      </c>
      <c r="F10" s="23">
        <v>44927</v>
      </c>
      <c r="G10" s="23">
        <v>45291</v>
      </c>
      <c r="H10" s="22" t="s">
        <v>20</v>
      </c>
      <c r="I10" s="22" t="s">
        <v>23</v>
      </c>
      <c r="J10" s="106" t="s">
        <v>22</v>
      </c>
      <c r="K10" s="1" t="s">
        <v>35</v>
      </c>
      <c r="L10" s="20">
        <f t="shared" si="2"/>
        <v>12</v>
      </c>
      <c r="M10" s="20">
        <f t="shared" si="3"/>
        <v>1</v>
      </c>
      <c r="N10" s="21" t="str">
        <f t="shared" si="4"/>
        <v>Y</v>
      </c>
      <c r="O10" s="1">
        <f t="shared" si="5"/>
        <v>1</v>
      </c>
      <c r="P10" s="2">
        <v>9400000</v>
      </c>
      <c r="Q10" s="19">
        <v>0</v>
      </c>
      <c r="R10" s="2">
        <v>0</v>
      </c>
      <c r="S10" s="2">
        <v>13258000</v>
      </c>
      <c r="T10" s="2">
        <v>408600</v>
      </c>
      <c r="U10" s="2">
        <v>0</v>
      </c>
      <c r="V10" s="2">
        <v>0</v>
      </c>
      <c r="W10" s="2">
        <v>0</v>
      </c>
      <c r="X10" s="2">
        <v>180000</v>
      </c>
      <c r="Y10" s="2">
        <f t="shared" si="6"/>
        <v>23066600</v>
      </c>
      <c r="Z10" s="2">
        <f t="shared" si="7"/>
        <v>0</v>
      </c>
      <c r="AA10" s="2">
        <f t="shared" si="8"/>
        <v>23066600</v>
      </c>
      <c r="AB10" s="145" t="str">
        <f t="shared" si="9"/>
        <v>TER B</v>
      </c>
      <c r="AC10" s="146">
        <f t="shared" si="1"/>
        <v>0.09</v>
      </c>
      <c r="AD10" s="2">
        <f t="shared" si="10"/>
        <v>2075994</v>
      </c>
      <c r="AE10" s="2">
        <f t="shared" si="11"/>
        <v>0</v>
      </c>
      <c r="AF10" s="2">
        <f t="shared" si="12"/>
        <v>2075994</v>
      </c>
      <c r="AG10" s="109"/>
      <c r="AH10" s="109"/>
    </row>
    <row r="11" spans="1:34" ht="10.5">
      <c r="A11" s="24">
        <f t="shared" si="13"/>
        <v>4</v>
      </c>
      <c r="B11" s="16" t="s">
        <v>244</v>
      </c>
      <c r="C11" s="107" t="s">
        <v>216</v>
      </c>
      <c r="D11" s="105" t="s">
        <v>227</v>
      </c>
      <c r="E11" s="26" t="s">
        <v>293</v>
      </c>
      <c r="F11" s="23">
        <v>44927</v>
      </c>
      <c r="G11" s="23">
        <v>45291</v>
      </c>
      <c r="H11" s="22" t="s">
        <v>21</v>
      </c>
      <c r="I11" s="22" t="s">
        <v>39</v>
      </c>
      <c r="J11" s="106" t="s">
        <v>22</v>
      </c>
      <c r="K11" s="1" t="s">
        <v>35</v>
      </c>
      <c r="L11" s="20">
        <f t="shared" si="2"/>
        <v>12</v>
      </c>
      <c r="M11" s="20">
        <f t="shared" si="3"/>
        <v>1</v>
      </c>
      <c r="N11" s="21" t="str">
        <f t="shared" si="4"/>
        <v>Y</v>
      </c>
      <c r="O11" s="1">
        <f t="shared" si="5"/>
        <v>1</v>
      </c>
      <c r="P11" s="2">
        <v>6100000</v>
      </c>
      <c r="Q11" s="19">
        <v>0</v>
      </c>
      <c r="R11" s="2">
        <v>797500</v>
      </c>
      <c r="S11" s="2">
        <v>0</v>
      </c>
      <c r="T11" s="2">
        <v>256510</v>
      </c>
      <c r="U11" s="2">
        <v>0</v>
      </c>
      <c r="V11" s="2">
        <v>0</v>
      </c>
      <c r="W11" s="2">
        <v>0</v>
      </c>
      <c r="X11" s="2">
        <v>113000</v>
      </c>
      <c r="Y11" s="2">
        <f t="shared" si="6"/>
        <v>7154010</v>
      </c>
      <c r="Z11" s="2">
        <f t="shared" si="7"/>
        <v>0</v>
      </c>
      <c r="AA11" s="2">
        <f t="shared" si="8"/>
        <v>7154010</v>
      </c>
      <c r="AB11" s="145" t="str">
        <f t="shared" si="9"/>
        <v>TER A</v>
      </c>
      <c r="AC11" s="146">
        <f t="shared" si="1"/>
        <v>1.2500000000000001E-2</v>
      </c>
      <c r="AD11" s="2">
        <f t="shared" si="10"/>
        <v>89425</v>
      </c>
      <c r="AE11" s="2">
        <f t="shared" si="11"/>
        <v>0</v>
      </c>
      <c r="AF11" s="2">
        <f t="shared" si="12"/>
        <v>89425</v>
      </c>
      <c r="AG11" s="109"/>
      <c r="AH11" s="109"/>
    </row>
    <row r="12" spans="1:34" ht="10.5">
      <c r="A12" s="24">
        <f t="shared" si="13"/>
        <v>5</v>
      </c>
      <c r="B12" s="16" t="s">
        <v>244</v>
      </c>
      <c r="C12" s="107" t="s">
        <v>297</v>
      </c>
      <c r="D12" s="105" t="s">
        <v>225</v>
      </c>
      <c r="E12" s="26" t="s">
        <v>293</v>
      </c>
      <c r="F12" s="23">
        <v>44927</v>
      </c>
      <c r="G12" s="23">
        <v>45291</v>
      </c>
      <c r="H12" s="22" t="s">
        <v>20</v>
      </c>
      <c r="I12" s="22" t="s">
        <v>33</v>
      </c>
      <c r="J12" s="106" t="s">
        <v>22</v>
      </c>
      <c r="K12" s="1" t="s">
        <v>35</v>
      </c>
      <c r="L12" s="20">
        <f t="shared" si="2"/>
        <v>12</v>
      </c>
      <c r="M12" s="20">
        <f t="shared" si="3"/>
        <v>1</v>
      </c>
      <c r="N12" s="21" t="str">
        <f t="shared" si="4"/>
        <v>Y</v>
      </c>
      <c r="O12" s="1">
        <f t="shared" si="5"/>
        <v>1</v>
      </c>
      <c r="P12" s="2">
        <v>11600000</v>
      </c>
      <c r="Q12" s="19">
        <v>0</v>
      </c>
      <c r="R12" s="2">
        <v>465000</v>
      </c>
      <c r="S12" s="2">
        <v>8674000</v>
      </c>
      <c r="T12" s="2">
        <v>449460</v>
      </c>
      <c r="U12" s="2">
        <v>0</v>
      </c>
      <c r="V12" s="2">
        <v>0</v>
      </c>
      <c r="W12" s="2">
        <v>0</v>
      </c>
      <c r="X12" s="2">
        <v>198000</v>
      </c>
      <c r="Y12" s="2">
        <f t="shared" si="6"/>
        <v>21188460</v>
      </c>
      <c r="Z12" s="2">
        <f t="shared" si="7"/>
        <v>0</v>
      </c>
      <c r="AA12" s="2">
        <f t="shared" si="8"/>
        <v>21188460</v>
      </c>
      <c r="AB12" s="145" t="str">
        <f t="shared" si="9"/>
        <v>TER A</v>
      </c>
      <c r="AC12" s="146">
        <f t="shared" si="1"/>
        <v>0.09</v>
      </c>
      <c r="AD12" s="2">
        <f t="shared" si="10"/>
        <v>1906961</v>
      </c>
      <c r="AE12" s="2">
        <f t="shared" si="11"/>
        <v>0</v>
      </c>
      <c r="AF12" s="2">
        <f t="shared" si="12"/>
        <v>1906961</v>
      </c>
      <c r="AG12" s="109"/>
      <c r="AH12" s="109"/>
    </row>
    <row r="13" spans="1:34" ht="10.5">
      <c r="A13" s="24">
        <f t="shared" si="13"/>
        <v>6</v>
      </c>
      <c r="B13" s="16" t="s">
        <v>244</v>
      </c>
      <c r="C13" s="107" t="s">
        <v>298</v>
      </c>
      <c r="D13" s="105" t="s">
        <v>230</v>
      </c>
      <c r="E13" s="26" t="s">
        <v>293</v>
      </c>
      <c r="F13" s="23">
        <v>44927</v>
      </c>
      <c r="G13" s="23">
        <v>45291</v>
      </c>
      <c r="H13" s="22" t="s">
        <v>20</v>
      </c>
      <c r="I13" s="22" t="s">
        <v>23</v>
      </c>
      <c r="J13" s="106" t="s">
        <v>22</v>
      </c>
      <c r="K13" s="1" t="s">
        <v>35</v>
      </c>
      <c r="L13" s="20">
        <f t="shared" si="2"/>
        <v>12</v>
      </c>
      <c r="M13" s="20">
        <f t="shared" si="3"/>
        <v>1</v>
      </c>
      <c r="N13" s="21" t="str">
        <f t="shared" si="4"/>
        <v>Y</v>
      </c>
      <c r="O13" s="1">
        <f t="shared" si="5"/>
        <v>1</v>
      </c>
      <c r="P13" s="2">
        <v>4900000</v>
      </c>
      <c r="Q13" s="19">
        <v>0</v>
      </c>
      <c r="R13" s="2">
        <v>1293500</v>
      </c>
      <c r="S13" s="2">
        <v>52000</v>
      </c>
      <c r="T13" s="2">
        <v>222559</v>
      </c>
      <c r="U13" s="2">
        <v>0</v>
      </c>
      <c r="V13" s="2">
        <v>0</v>
      </c>
      <c r="W13" s="2">
        <v>0</v>
      </c>
      <c r="X13" s="2">
        <v>98100</v>
      </c>
      <c r="Y13" s="2">
        <f t="shared" si="6"/>
        <v>6468059</v>
      </c>
      <c r="Z13" s="2">
        <f t="shared" si="7"/>
        <v>0</v>
      </c>
      <c r="AA13" s="2">
        <f t="shared" si="8"/>
        <v>6468059</v>
      </c>
      <c r="AB13" s="145" t="str">
        <f t="shared" si="9"/>
        <v>TER B</v>
      </c>
      <c r="AC13" s="146">
        <f t="shared" si="1"/>
        <v>2.5000000000000001E-3</v>
      </c>
      <c r="AD13" s="2">
        <f t="shared" si="10"/>
        <v>16170</v>
      </c>
      <c r="AE13" s="2">
        <f t="shared" si="11"/>
        <v>0</v>
      </c>
      <c r="AF13" s="2">
        <f t="shared" si="12"/>
        <v>16170</v>
      </c>
      <c r="AG13" s="109"/>
      <c r="AH13" s="109"/>
    </row>
    <row r="14" spans="1:34" ht="10.5">
      <c r="A14" s="24">
        <f t="shared" si="13"/>
        <v>7</v>
      </c>
      <c r="B14" s="16" t="s">
        <v>244</v>
      </c>
      <c r="C14" s="107" t="s">
        <v>299</v>
      </c>
      <c r="D14" s="105" t="s">
        <v>227</v>
      </c>
      <c r="E14" s="26" t="s">
        <v>293</v>
      </c>
      <c r="F14" s="23">
        <v>44927</v>
      </c>
      <c r="G14" s="23">
        <v>45291</v>
      </c>
      <c r="H14" s="22" t="s">
        <v>21</v>
      </c>
      <c r="I14" s="22" t="s">
        <v>39</v>
      </c>
      <c r="J14" s="106" t="s">
        <v>22</v>
      </c>
      <c r="K14" s="1" t="s">
        <v>35</v>
      </c>
      <c r="L14" s="20">
        <f t="shared" si="2"/>
        <v>12</v>
      </c>
      <c r="M14" s="20">
        <f t="shared" si="3"/>
        <v>1</v>
      </c>
      <c r="N14" s="21" t="str">
        <f t="shared" si="4"/>
        <v>Y</v>
      </c>
      <c r="O14" s="1">
        <f t="shared" si="5"/>
        <v>1</v>
      </c>
      <c r="P14" s="2">
        <v>6100000</v>
      </c>
      <c r="Q14" s="19">
        <v>0</v>
      </c>
      <c r="R14" s="2">
        <v>617500</v>
      </c>
      <c r="S14" s="2">
        <v>0</v>
      </c>
      <c r="T14" s="2">
        <v>236080</v>
      </c>
      <c r="U14" s="2">
        <v>0</v>
      </c>
      <c r="V14" s="2">
        <v>0</v>
      </c>
      <c r="W14" s="2">
        <v>0</v>
      </c>
      <c r="X14" s="2">
        <v>104000</v>
      </c>
      <c r="Y14" s="2">
        <f t="shared" si="6"/>
        <v>6953580</v>
      </c>
      <c r="Z14" s="2">
        <f t="shared" si="7"/>
        <v>0</v>
      </c>
      <c r="AA14" s="2">
        <f t="shared" si="8"/>
        <v>6953580</v>
      </c>
      <c r="AB14" s="145" t="str">
        <f t="shared" si="9"/>
        <v>TER A</v>
      </c>
      <c r="AC14" s="146">
        <f t="shared" si="1"/>
        <v>1.2500000000000001E-2</v>
      </c>
      <c r="AD14" s="2">
        <f t="shared" si="10"/>
        <v>86920</v>
      </c>
      <c r="AE14" s="2">
        <f t="shared" si="11"/>
        <v>0</v>
      </c>
      <c r="AF14" s="2">
        <f t="shared" si="12"/>
        <v>86920</v>
      </c>
      <c r="AG14" s="109"/>
      <c r="AH14" s="109"/>
    </row>
    <row r="15" spans="1:34" ht="10.5">
      <c r="A15" s="24">
        <f t="shared" si="13"/>
        <v>8</v>
      </c>
      <c r="B15" s="16" t="s">
        <v>244</v>
      </c>
      <c r="C15" s="107" t="s">
        <v>300</v>
      </c>
      <c r="D15" s="105" t="s">
        <v>230</v>
      </c>
      <c r="E15" s="26" t="s">
        <v>293</v>
      </c>
      <c r="F15" s="23">
        <v>44927</v>
      </c>
      <c r="G15" s="23">
        <v>45291</v>
      </c>
      <c r="H15" s="22" t="s">
        <v>20</v>
      </c>
      <c r="I15" s="22" t="s">
        <v>23</v>
      </c>
      <c r="J15" s="106" t="s">
        <v>22</v>
      </c>
      <c r="K15" s="1" t="s">
        <v>35</v>
      </c>
      <c r="L15" s="20">
        <f t="shared" si="2"/>
        <v>12</v>
      </c>
      <c r="M15" s="20">
        <f t="shared" si="3"/>
        <v>1</v>
      </c>
      <c r="N15" s="21" t="str">
        <f t="shared" si="4"/>
        <v>Y</v>
      </c>
      <c r="O15" s="1">
        <f t="shared" si="5"/>
        <v>1</v>
      </c>
      <c r="P15" s="2">
        <v>5700000</v>
      </c>
      <c r="Q15" s="19">
        <v>0</v>
      </c>
      <c r="R15" s="2">
        <v>1225000</v>
      </c>
      <c r="S15" s="2">
        <v>103000</v>
      </c>
      <c r="T15" s="2">
        <v>240620</v>
      </c>
      <c r="U15" s="2">
        <v>0</v>
      </c>
      <c r="V15" s="2">
        <v>0</v>
      </c>
      <c r="W15" s="2">
        <v>0</v>
      </c>
      <c r="X15" s="2">
        <v>106000</v>
      </c>
      <c r="Y15" s="2">
        <f t="shared" si="6"/>
        <v>7268620</v>
      </c>
      <c r="Z15" s="2">
        <f t="shared" si="7"/>
        <v>0</v>
      </c>
      <c r="AA15" s="2">
        <f t="shared" si="8"/>
        <v>7268620</v>
      </c>
      <c r="AB15" s="145" t="str">
        <f t="shared" si="9"/>
        <v>TER B</v>
      </c>
      <c r="AC15" s="146">
        <f t="shared" si="1"/>
        <v>7.4999999999999997E-3</v>
      </c>
      <c r="AD15" s="2">
        <f t="shared" si="10"/>
        <v>54515</v>
      </c>
      <c r="AE15" s="2">
        <f t="shared" si="11"/>
        <v>0</v>
      </c>
      <c r="AF15" s="2">
        <f t="shared" si="12"/>
        <v>54515</v>
      </c>
      <c r="AG15" s="109"/>
      <c r="AH15" s="109"/>
    </row>
    <row r="16" spans="1:34" ht="10.5">
      <c r="A16" s="24">
        <f t="shared" si="13"/>
        <v>9</v>
      </c>
      <c r="B16" s="16"/>
      <c r="C16" s="107"/>
      <c r="D16" s="105"/>
      <c r="E16" s="26" t="s">
        <v>84</v>
      </c>
      <c r="F16" s="23">
        <v>44927</v>
      </c>
      <c r="G16" s="23">
        <v>45291</v>
      </c>
      <c r="H16" s="22" t="s">
        <v>20</v>
      </c>
      <c r="I16" s="22" t="s">
        <v>39</v>
      </c>
      <c r="J16" s="106" t="s">
        <v>22</v>
      </c>
      <c r="K16" s="1" t="s">
        <v>35</v>
      </c>
      <c r="L16" s="20">
        <f t="shared" si="2"/>
        <v>12</v>
      </c>
      <c r="M16" s="20">
        <f t="shared" si="3"/>
        <v>1</v>
      </c>
      <c r="N16" s="21" t="str">
        <f t="shared" si="4"/>
        <v>N</v>
      </c>
      <c r="O16" s="1">
        <f t="shared" si="5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f t="shared" si="6"/>
        <v>0</v>
      </c>
      <c r="Z16" s="2">
        <f t="shared" si="7"/>
        <v>0</v>
      </c>
      <c r="AA16" s="2">
        <f t="shared" si="8"/>
        <v>0</v>
      </c>
      <c r="AB16" s="145" t="str">
        <f t="shared" si="9"/>
        <v>TER A</v>
      </c>
      <c r="AC16" s="146">
        <f t="shared" si="1"/>
        <v>0</v>
      </c>
      <c r="AD16" s="2">
        <f t="shared" si="10"/>
        <v>0</v>
      </c>
      <c r="AE16" s="2">
        <f t="shared" si="11"/>
        <v>0</v>
      </c>
      <c r="AF16" s="2">
        <f t="shared" si="12"/>
        <v>0</v>
      </c>
      <c r="AG16" s="109"/>
      <c r="AH16" s="109"/>
    </row>
    <row r="17" spans="1:34" ht="10.5">
      <c r="A17" s="24">
        <f t="shared" si="13"/>
        <v>10</v>
      </c>
      <c r="B17" s="16"/>
      <c r="C17" s="107"/>
      <c r="D17" s="105"/>
      <c r="E17" s="26" t="s">
        <v>84</v>
      </c>
      <c r="F17" s="23">
        <v>44927</v>
      </c>
      <c r="G17" s="23">
        <v>45291</v>
      </c>
      <c r="H17" s="22" t="s">
        <v>20</v>
      </c>
      <c r="I17" s="22" t="s">
        <v>39</v>
      </c>
      <c r="J17" s="106" t="s">
        <v>22</v>
      </c>
      <c r="K17" s="1" t="s">
        <v>35</v>
      </c>
      <c r="L17" s="20">
        <f t="shared" si="2"/>
        <v>12</v>
      </c>
      <c r="M17" s="20">
        <f t="shared" si="3"/>
        <v>1</v>
      </c>
      <c r="N17" s="21" t="str">
        <f t="shared" si="4"/>
        <v>N</v>
      </c>
      <c r="O17" s="1">
        <f t="shared" si="5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f t="shared" si="6"/>
        <v>0</v>
      </c>
      <c r="Z17" s="2">
        <f t="shared" si="7"/>
        <v>0</v>
      </c>
      <c r="AA17" s="2">
        <f t="shared" si="8"/>
        <v>0</v>
      </c>
      <c r="AB17" s="145" t="str">
        <f t="shared" si="9"/>
        <v>TER A</v>
      </c>
      <c r="AC17" s="146">
        <f t="shared" si="1"/>
        <v>0</v>
      </c>
      <c r="AD17" s="2">
        <f t="shared" si="10"/>
        <v>0</v>
      </c>
      <c r="AE17" s="2">
        <f t="shared" si="11"/>
        <v>0</v>
      </c>
      <c r="AF17" s="2">
        <f t="shared" si="12"/>
        <v>0</v>
      </c>
      <c r="AG17" s="109"/>
      <c r="AH17" s="109"/>
    </row>
    <row r="18" spans="1:34" ht="10.5">
      <c r="A18" s="24">
        <f t="shared" si="13"/>
        <v>11</v>
      </c>
      <c r="B18" s="16"/>
      <c r="C18" s="107"/>
      <c r="D18" s="105"/>
      <c r="E18" s="26" t="s">
        <v>84</v>
      </c>
      <c r="F18" s="23">
        <v>44927</v>
      </c>
      <c r="G18" s="23">
        <v>45291</v>
      </c>
      <c r="H18" s="22" t="s">
        <v>20</v>
      </c>
      <c r="I18" s="22" t="s">
        <v>39</v>
      </c>
      <c r="J18" s="106" t="s">
        <v>22</v>
      </c>
      <c r="K18" s="1" t="s">
        <v>35</v>
      </c>
      <c r="L18" s="20">
        <f t="shared" si="2"/>
        <v>12</v>
      </c>
      <c r="M18" s="20">
        <f t="shared" si="3"/>
        <v>1</v>
      </c>
      <c r="N18" s="21" t="str">
        <f t="shared" si="4"/>
        <v>N</v>
      </c>
      <c r="O18" s="1">
        <f t="shared" si="5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f t="shared" si="6"/>
        <v>0</v>
      </c>
      <c r="Z18" s="2">
        <f t="shared" si="7"/>
        <v>0</v>
      </c>
      <c r="AA18" s="2">
        <f t="shared" si="8"/>
        <v>0</v>
      </c>
      <c r="AB18" s="145" t="str">
        <f t="shared" si="9"/>
        <v>TER A</v>
      </c>
      <c r="AC18" s="146">
        <f t="shared" si="1"/>
        <v>0</v>
      </c>
      <c r="AD18" s="2">
        <f t="shared" si="10"/>
        <v>0</v>
      </c>
      <c r="AE18" s="2">
        <f t="shared" si="11"/>
        <v>0</v>
      </c>
      <c r="AF18" s="2">
        <f t="shared" si="12"/>
        <v>0</v>
      </c>
      <c r="AG18" s="109"/>
      <c r="AH18" s="109"/>
    </row>
    <row r="19" spans="1:34" ht="10.5">
      <c r="A19" s="24">
        <f t="shared" si="13"/>
        <v>12</v>
      </c>
      <c r="B19" s="16"/>
      <c r="C19" s="107"/>
      <c r="D19" s="105"/>
      <c r="E19" s="26" t="s">
        <v>84</v>
      </c>
      <c r="F19" s="23">
        <v>44927</v>
      </c>
      <c r="G19" s="23">
        <v>45291</v>
      </c>
      <c r="H19" s="22" t="s">
        <v>20</v>
      </c>
      <c r="I19" s="22" t="s">
        <v>39</v>
      </c>
      <c r="J19" s="106" t="s">
        <v>22</v>
      </c>
      <c r="K19" s="1" t="s">
        <v>35</v>
      </c>
      <c r="L19" s="20">
        <f t="shared" si="2"/>
        <v>12</v>
      </c>
      <c r="M19" s="20">
        <f t="shared" si="3"/>
        <v>1</v>
      </c>
      <c r="N19" s="21" t="str">
        <f t="shared" si="4"/>
        <v>N</v>
      </c>
      <c r="O19" s="1">
        <f t="shared" si="5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f t="shared" si="6"/>
        <v>0</v>
      </c>
      <c r="Z19" s="2">
        <f t="shared" si="7"/>
        <v>0</v>
      </c>
      <c r="AA19" s="2">
        <f t="shared" si="8"/>
        <v>0</v>
      </c>
      <c r="AB19" s="145" t="str">
        <f t="shared" si="9"/>
        <v>TER A</v>
      </c>
      <c r="AC19" s="146">
        <f t="shared" si="1"/>
        <v>0</v>
      </c>
      <c r="AD19" s="2">
        <f t="shared" si="10"/>
        <v>0</v>
      </c>
      <c r="AE19" s="2">
        <f t="shared" si="11"/>
        <v>0</v>
      </c>
      <c r="AF19" s="2">
        <f t="shared" si="12"/>
        <v>0</v>
      </c>
      <c r="AG19" s="109"/>
      <c r="AH19" s="109"/>
    </row>
    <row r="20" spans="1:34" ht="10.5">
      <c r="A20" s="24">
        <f t="shared" si="13"/>
        <v>13</v>
      </c>
      <c r="B20" s="16"/>
      <c r="C20" s="107"/>
      <c r="D20" s="105"/>
      <c r="E20" s="26" t="s">
        <v>84</v>
      </c>
      <c r="F20" s="23">
        <v>44927</v>
      </c>
      <c r="G20" s="23">
        <v>45291</v>
      </c>
      <c r="H20" s="22" t="s">
        <v>20</v>
      </c>
      <c r="I20" s="22" t="s">
        <v>39</v>
      </c>
      <c r="J20" s="106" t="s">
        <v>22</v>
      </c>
      <c r="K20" s="1" t="s">
        <v>35</v>
      </c>
      <c r="L20" s="20">
        <f t="shared" si="2"/>
        <v>12</v>
      </c>
      <c r="M20" s="20">
        <f t="shared" si="3"/>
        <v>1</v>
      </c>
      <c r="N20" s="21" t="str">
        <f t="shared" si="4"/>
        <v>N</v>
      </c>
      <c r="O20" s="1">
        <f t="shared" si="5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6"/>
        <v>0</v>
      </c>
      <c r="Z20" s="2">
        <f t="shared" si="7"/>
        <v>0</v>
      </c>
      <c r="AA20" s="2">
        <f t="shared" si="8"/>
        <v>0</v>
      </c>
      <c r="AB20" s="145" t="str">
        <f t="shared" si="9"/>
        <v>TER A</v>
      </c>
      <c r="AC20" s="146">
        <f t="shared" si="1"/>
        <v>0</v>
      </c>
      <c r="AD20" s="2">
        <f t="shared" si="10"/>
        <v>0</v>
      </c>
      <c r="AE20" s="2">
        <f t="shared" si="11"/>
        <v>0</v>
      </c>
      <c r="AF20" s="2">
        <f t="shared" si="12"/>
        <v>0</v>
      </c>
      <c r="AG20" s="109"/>
      <c r="AH20" s="109"/>
    </row>
    <row r="21" spans="1:34" ht="10.5">
      <c r="A21" s="24">
        <f t="shared" si="13"/>
        <v>14</v>
      </c>
      <c r="B21" s="16"/>
      <c r="C21" s="107"/>
      <c r="D21" s="105"/>
      <c r="E21" s="26" t="s">
        <v>84</v>
      </c>
      <c r="F21" s="23">
        <v>45200</v>
      </c>
      <c r="G21" s="23">
        <v>45291</v>
      </c>
      <c r="H21" s="22" t="s">
        <v>20</v>
      </c>
      <c r="I21" s="22" t="s">
        <v>39</v>
      </c>
      <c r="J21" s="106" t="s">
        <v>22</v>
      </c>
      <c r="K21" s="1" t="s">
        <v>35</v>
      </c>
      <c r="L21" s="20">
        <f t="shared" si="2"/>
        <v>3</v>
      </c>
      <c r="M21" s="20">
        <f t="shared" si="3"/>
        <v>1</v>
      </c>
      <c r="N21" s="21" t="str">
        <f t="shared" si="4"/>
        <v>N</v>
      </c>
      <c r="O21" s="1">
        <f t="shared" si="5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f t="shared" si="6"/>
        <v>0</v>
      </c>
      <c r="Z21" s="2">
        <f t="shared" si="7"/>
        <v>0</v>
      </c>
      <c r="AA21" s="2">
        <f t="shared" si="8"/>
        <v>0</v>
      </c>
      <c r="AB21" s="145" t="str">
        <f t="shared" si="9"/>
        <v>TER A</v>
      </c>
      <c r="AC21" s="146">
        <f t="shared" si="1"/>
        <v>0</v>
      </c>
      <c r="AD21" s="2">
        <f t="shared" si="10"/>
        <v>0</v>
      </c>
      <c r="AE21" s="2">
        <f t="shared" si="11"/>
        <v>0</v>
      </c>
      <c r="AF21" s="2">
        <f t="shared" si="12"/>
        <v>0</v>
      </c>
    </row>
    <row r="22" spans="1:34" ht="10.5">
      <c r="A22" s="24">
        <f t="shared" si="13"/>
        <v>15</v>
      </c>
      <c r="B22" s="16"/>
      <c r="C22" s="107"/>
      <c r="D22" s="105"/>
      <c r="E22" s="26" t="s">
        <v>84</v>
      </c>
      <c r="F22" s="23">
        <v>44927</v>
      </c>
      <c r="G22" s="23">
        <v>45291</v>
      </c>
      <c r="H22" s="22" t="s">
        <v>20</v>
      </c>
      <c r="I22" s="22" t="s">
        <v>39</v>
      </c>
      <c r="J22" s="106" t="s">
        <v>22</v>
      </c>
      <c r="K22" s="1" t="s">
        <v>35</v>
      </c>
      <c r="L22" s="20">
        <f t="shared" si="2"/>
        <v>12</v>
      </c>
      <c r="M22" s="20">
        <f t="shared" si="3"/>
        <v>1</v>
      </c>
      <c r="N22" s="21" t="str">
        <f t="shared" si="4"/>
        <v>N</v>
      </c>
      <c r="O22" s="1">
        <f t="shared" si="5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f t="shared" si="6"/>
        <v>0</v>
      </c>
      <c r="Z22" s="2">
        <f t="shared" si="7"/>
        <v>0</v>
      </c>
      <c r="AA22" s="2">
        <f t="shared" si="8"/>
        <v>0</v>
      </c>
      <c r="AB22" s="145" t="str">
        <f t="shared" si="9"/>
        <v>TER A</v>
      </c>
      <c r="AC22" s="146">
        <f t="shared" si="1"/>
        <v>0</v>
      </c>
      <c r="AD22" s="2">
        <f t="shared" si="10"/>
        <v>0</v>
      </c>
      <c r="AE22" s="2">
        <f t="shared" si="11"/>
        <v>0</v>
      </c>
      <c r="AF22" s="2">
        <f t="shared" si="12"/>
        <v>0</v>
      </c>
    </row>
    <row r="23" spans="1:34" ht="10.5">
      <c r="A23" s="24">
        <f t="shared" si="13"/>
        <v>16</v>
      </c>
      <c r="B23" s="16"/>
      <c r="C23" s="107"/>
      <c r="D23" s="105"/>
      <c r="E23" s="26" t="s">
        <v>84</v>
      </c>
      <c r="F23" s="23">
        <v>44927</v>
      </c>
      <c r="G23" s="23">
        <v>45291</v>
      </c>
      <c r="H23" s="22" t="s">
        <v>20</v>
      </c>
      <c r="I23" s="22" t="s">
        <v>39</v>
      </c>
      <c r="J23" s="106" t="s">
        <v>22</v>
      </c>
      <c r="K23" s="1" t="s">
        <v>35</v>
      </c>
      <c r="L23" s="20">
        <f t="shared" si="2"/>
        <v>12</v>
      </c>
      <c r="M23" s="20">
        <f t="shared" si="3"/>
        <v>1</v>
      </c>
      <c r="N23" s="21" t="str">
        <f t="shared" si="4"/>
        <v>N</v>
      </c>
      <c r="O23" s="1">
        <f t="shared" si="5"/>
        <v>0</v>
      </c>
      <c r="P23" s="2">
        <v>0</v>
      </c>
      <c r="Q23" s="19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f t="shared" si="6"/>
        <v>0</v>
      </c>
      <c r="Z23" s="2">
        <f t="shared" si="7"/>
        <v>0</v>
      </c>
      <c r="AA23" s="2">
        <f t="shared" si="8"/>
        <v>0</v>
      </c>
      <c r="AB23" s="145" t="str">
        <f t="shared" si="9"/>
        <v>TER A</v>
      </c>
      <c r="AC23" s="146">
        <f t="shared" si="1"/>
        <v>0</v>
      </c>
      <c r="AD23" s="2">
        <f t="shared" si="10"/>
        <v>0</v>
      </c>
      <c r="AE23" s="2">
        <f t="shared" si="11"/>
        <v>0</v>
      </c>
      <c r="AF23" s="2">
        <f t="shared" si="12"/>
        <v>0</v>
      </c>
    </row>
    <row r="24" spans="1:34" ht="10.5">
      <c r="A24" s="24">
        <f t="shared" si="13"/>
        <v>17</v>
      </c>
      <c r="B24" s="16"/>
      <c r="C24" s="107"/>
      <c r="D24" s="105"/>
      <c r="E24" s="26" t="s">
        <v>84</v>
      </c>
      <c r="F24" s="23">
        <v>44927</v>
      </c>
      <c r="G24" s="23">
        <v>45291</v>
      </c>
      <c r="H24" s="22" t="s">
        <v>20</v>
      </c>
      <c r="I24" s="22" t="s">
        <v>39</v>
      </c>
      <c r="J24" s="106" t="s">
        <v>22</v>
      </c>
      <c r="K24" s="1" t="s">
        <v>35</v>
      </c>
      <c r="L24" s="20">
        <f t="shared" si="2"/>
        <v>12</v>
      </c>
      <c r="M24" s="20">
        <f t="shared" si="3"/>
        <v>1</v>
      </c>
      <c r="N24" s="21" t="str">
        <f t="shared" si="4"/>
        <v>N</v>
      </c>
      <c r="O24" s="1">
        <f t="shared" si="5"/>
        <v>0</v>
      </c>
      <c r="P24" s="2">
        <v>0</v>
      </c>
      <c r="Q24" s="19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f t="shared" si="6"/>
        <v>0</v>
      </c>
      <c r="Z24" s="2">
        <f t="shared" si="7"/>
        <v>0</v>
      </c>
      <c r="AA24" s="2">
        <f t="shared" si="8"/>
        <v>0</v>
      </c>
      <c r="AB24" s="145" t="str">
        <f t="shared" si="9"/>
        <v>TER A</v>
      </c>
      <c r="AC24" s="146">
        <f t="shared" si="1"/>
        <v>0</v>
      </c>
      <c r="AD24" s="2">
        <f t="shared" si="10"/>
        <v>0</v>
      </c>
      <c r="AE24" s="2">
        <f t="shared" si="11"/>
        <v>0</v>
      </c>
      <c r="AF24" s="2">
        <f t="shared" si="12"/>
        <v>0</v>
      </c>
    </row>
    <row r="25" spans="1:34" ht="10.5">
      <c r="A25" s="24">
        <f t="shared" si="13"/>
        <v>18</v>
      </c>
      <c r="B25" s="16"/>
      <c r="C25" s="107"/>
      <c r="D25" s="105"/>
      <c r="E25" s="26" t="s">
        <v>84</v>
      </c>
      <c r="F25" s="23">
        <v>44927</v>
      </c>
      <c r="G25" s="23">
        <v>45291</v>
      </c>
      <c r="H25" s="22" t="s">
        <v>20</v>
      </c>
      <c r="I25" s="22" t="s">
        <v>39</v>
      </c>
      <c r="J25" s="106" t="s">
        <v>22</v>
      </c>
      <c r="K25" s="1" t="s">
        <v>35</v>
      </c>
      <c r="L25" s="20">
        <f t="shared" si="2"/>
        <v>12</v>
      </c>
      <c r="M25" s="20">
        <f t="shared" si="3"/>
        <v>1</v>
      </c>
      <c r="N25" s="21" t="str">
        <f t="shared" si="4"/>
        <v>N</v>
      </c>
      <c r="O25" s="1">
        <f t="shared" si="5"/>
        <v>0</v>
      </c>
      <c r="P25" s="2">
        <v>0</v>
      </c>
      <c r="Q25" s="19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 t="shared" si="6"/>
        <v>0</v>
      </c>
      <c r="Z25" s="2">
        <f t="shared" si="7"/>
        <v>0</v>
      </c>
      <c r="AA25" s="2">
        <f t="shared" si="8"/>
        <v>0</v>
      </c>
      <c r="AB25" s="145" t="str">
        <f t="shared" si="9"/>
        <v>TER A</v>
      </c>
      <c r="AC25" s="146">
        <f t="shared" si="1"/>
        <v>0</v>
      </c>
      <c r="AD25" s="2">
        <f t="shared" si="10"/>
        <v>0</v>
      </c>
      <c r="AE25" s="2">
        <f t="shared" si="11"/>
        <v>0</v>
      </c>
      <c r="AF25" s="2">
        <f t="shared" si="12"/>
        <v>0</v>
      </c>
    </row>
    <row r="26" spans="1:34" ht="10.5">
      <c r="A26" s="24">
        <f t="shared" si="13"/>
        <v>19</v>
      </c>
      <c r="B26" s="16"/>
      <c r="C26" s="107"/>
      <c r="D26" s="105"/>
      <c r="E26" s="26" t="s">
        <v>84</v>
      </c>
      <c r="F26" s="23">
        <v>44927</v>
      </c>
      <c r="G26" s="23">
        <v>45291</v>
      </c>
      <c r="H26" s="22" t="s">
        <v>20</v>
      </c>
      <c r="I26" s="22" t="s">
        <v>39</v>
      </c>
      <c r="J26" s="106" t="s">
        <v>22</v>
      </c>
      <c r="K26" s="1" t="s">
        <v>35</v>
      </c>
      <c r="L26" s="20">
        <f t="shared" si="2"/>
        <v>12</v>
      </c>
      <c r="M26" s="20">
        <f t="shared" si="3"/>
        <v>1</v>
      </c>
      <c r="N26" s="21" t="str">
        <f t="shared" si="4"/>
        <v>N</v>
      </c>
      <c r="O26" s="1">
        <f t="shared" si="5"/>
        <v>0</v>
      </c>
      <c r="P26" s="2">
        <v>0</v>
      </c>
      <c r="Q26" s="19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f t="shared" si="6"/>
        <v>0</v>
      </c>
      <c r="Z26" s="2">
        <f t="shared" si="7"/>
        <v>0</v>
      </c>
      <c r="AA26" s="2">
        <f t="shared" si="8"/>
        <v>0</v>
      </c>
      <c r="AB26" s="145" t="str">
        <f t="shared" si="9"/>
        <v>TER A</v>
      </c>
      <c r="AC26" s="146">
        <f t="shared" si="1"/>
        <v>0</v>
      </c>
      <c r="AD26" s="2">
        <f t="shared" si="10"/>
        <v>0</v>
      </c>
      <c r="AE26" s="2">
        <f t="shared" si="11"/>
        <v>0</v>
      </c>
      <c r="AF26" s="2">
        <f t="shared" si="12"/>
        <v>0</v>
      </c>
    </row>
    <row r="27" spans="1:34" ht="10.5">
      <c r="A27" s="24">
        <f t="shared" ref="A27:A36" si="14">+A16+1</f>
        <v>10</v>
      </c>
      <c r="B27" s="16"/>
      <c r="C27" s="107"/>
      <c r="D27" s="105"/>
      <c r="E27" s="26" t="s">
        <v>84</v>
      </c>
      <c r="F27" s="23">
        <v>44927</v>
      </c>
      <c r="G27" s="23">
        <v>45291</v>
      </c>
      <c r="H27" s="22" t="s">
        <v>20</v>
      </c>
      <c r="I27" s="22" t="s">
        <v>39</v>
      </c>
      <c r="J27" s="106" t="s">
        <v>22</v>
      </c>
      <c r="K27" s="1" t="s">
        <v>35</v>
      </c>
      <c r="L27" s="20">
        <f t="shared" si="2"/>
        <v>12</v>
      </c>
      <c r="M27" s="20">
        <f t="shared" si="3"/>
        <v>1</v>
      </c>
      <c r="N27" s="21" t="str">
        <f t="shared" si="4"/>
        <v>N</v>
      </c>
      <c r="O27" s="1">
        <f t="shared" si="5"/>
        <v>0</v>
      </c>
      <c r="P27" s="2">
        <v>0</v>
      </c>
      <c r="Q27" s="19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f t="shared" si="6"/>
        <v>0</v>
      </c>
      <c r="Z27" s="2">
        <f t="shared" si="7"/>
        <v>0</v>
      </c>
      <c r="AA27" s="2">
        <f t="shared" si="8"/>
        <v>0</v>
      </c>
      <c r="AB27" s="145" t="str">
        <f t="shared" si="9"/>
        <v>TER A</v>
      </c>
      <c r="AC27" s="146">
        <f t="shared" si="1"/>
        <v>0</v>
      </c>
      <c r="AD27" s="2">
        <f t="shared" si="10"/>
        <v>0</v>
      </c>
      <c r="AE27" s="2">
        <f t="shared" si="11"/>
        <v>0</v>
      </c>
      <c r="AF27" s="2">
        <f t="shared" si="12"/>
        <v>0</v>
      </c>
    </row>
    <row r="28" spans="1:34" ht="10.5">
      <c r="A28" s="24">
        <f t="shared" si="14"/>
        <v>11</v>
      </c>
      <c r="B28" s="16"/>
      <c r="C28" s="107"/>
      <c r="D28" s="105"/>
      <c r="E28" s="26" t="s">
        <v>84</v>
      </c>
      <c r="F28" s="23">
        <v>44927</v>
      </c>
      <c r="G28" s="23">
        <v>45291</v>
      </c>
      <c r="H28" s="22" t="s">
        <v>20</v>
      </c>
      <c r="I28" s="22" t="s">
        <v>39</v>
      </c>
      <c r="J28" s="106" t="s">
        <v>22</v>
      </c>
      <c r="K28" s="1" t="s">
        <v>35</v>
      </c>
      <c r="L28" s="20">
        <f t="shared" si="2"/>
        <v>12</v>
      </c>
      <c r="M28" s="20">
        <f t="shared" si="3"/>
        <v>1</v>
      </c>
      <c r="N28" s="21" t="str">
        <f t="shared" si="4"/>
        <v>N</v>
      </c>
      <c r="O28" s="1">
        <f t="shared" si="5"/>
        <v>0</v>
      </c>
      <c r="P28" s="2">
        <v>0</v>
      </c>
      <c r="Q28" s="19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f t="shared" si="6"/>
        <v>0</v>
      </c>
      <c r="Z28" s="2">
        <f t="shared" si="7"/>
        <v>0</v>
      </c>
      <c r="AA28" s="2">
        <f t="shared" si="8"/>
        <v>0</v>
      </c>
      <c r="AB28" s="145" t="str">
        <f t="shared" si="9"/>
        <v>TER A</v>
      </c>
      <c r="AC28" s="146">
        <f t="shared" si="1"/>
        <v>0</v>
      </c>
      <c r="AD28" s="2">
        <f t="shared" si="10"/>
        <v>0</v>
      </c>
      <c r="AE28" s="2">
        <f t="shared" si="11"/>
        <v>0</v>
      </c>
      <c r="AF28" s="2">
        <f t="shared" si="12"/>
        <v>0</v>
      </c>
    </row>
    <row r="29" spans="1:34" ht="10.5">
      <c r="A29" s="24">
        <f t="shared" si="14"/>
        <v>12</v>
      </c>
      <c r="B29" s="16"/>
      <c r="C29" s="107"/>
      <c r="D29" s="105"/>
      <c r="E29" s="26" t="s">
        <v>84</v>
      </c>
      <c r="F29" s="23">
        <v>44927</v>
      </c>
      <c r="G29" s="23">
        <v>45291</v>
      </c>
      <c r="H29" s="22" t="s">
        <v>20</v>
      </c>
      <c r="I29" s="22" t="s">
        <v>39</v>
      </c>
      <c r="J29" s="106" t="s">
        <v>22</v>
      </c>
      <c r="K29" s="1" t="s">
        <v>35</v>
      </c>
      <c r="L29" s="20">
        <f t="shared" si="2"/>
        <v>12</v>
      </c>
      <c r="M29" s="20">
        <f t="shared" si="3"/>
        <v>1</v>
      </c>
      <c r="N29" s="21" t="str">
        <f t="shared" si="4"/>
        <v>N</v>
      </c>
      <c r="O29" s="1">
        <f t="shared" si="5"/>
        <v>0</v>
      </c>
      <c r="P29" s="2">
        <v>0</v>
      </c>
      <c r="Q29" s="19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f t="shared" si="6"/>
        <v>0</v>
      </c>
      <c r="Z29" s="2">
        <f t="shared" si="7"/>
        <v>0</v>
      </c>
      <c r="AA29" s="2">
        <f t="shared" si="8"/>
        <v>0</v>
      </c>
      <c r="AB29" s="145" t="str">
        <f t="shared" si="9"/>
        <v>TER A</v>
      </c>
      <c r="AC29" s="146">
        <f t="shared" si="1"/>
        <v>0</v>
      </c>
      <c r="AD29" s="2">
        <f t="shared" si="10"/>
        <v>0</v>
      </c>
      <c r="AE29" s="2">
        <f t="shared" si="11"/>
        <v>0</v>
      </c>
      <c r="AF29" s="2">
        <f t="shared" si="12"/>
        <v>0</v>
      </c>
    </row>
    <row r="30" spans="1:34" ht="10.5">
      <c r="A30" s="24">
        <f t="shared" si="14"/>
        <v>13</v>
      </c>
      <c r="B30" s="16"/>
      <c r="C30" s="107"/>
      <c r="D30" s="105"/>
      <c r="E30" s="26" t="s">
        <v>84</v>
      </c>
      <c r="F30" s="23">
        <v>44927</v>
      </c>
      <c r="G30" s="23">
        <v>45291</v>
      </c>
      <c r="H30" s="22" t="s">
        <v>20</v>
      </c>
      <c r="I30" s="22" t="s">
        <v>39</v>
      </c>
      <c r="J30" s="106" t="s">
        <v>22</v>
      </c>
      <c r="K30" s="1" t="s">
        <v>35</v>
      </c>
      <c r="L30" s="20">
        <f t="shared" si="2"/>
        <v>12</v>
      </c>
      <c r="M30" s="20">
        <f t="shared" si="3"/>
        <v>1</v>
      </c>
      <c r="N30" s="21" t="str">
        <f t="shared" si="4"/>
        <v>N</v>
      </c>
      <c r="O30" s="1">
        <f t="shared" si="5"/>
        <v>0</v>
      </c>
      <c r="P30" s="2">
        <v>0</v>
      </c>
      <c r="Q30" s="19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6"/>
        <v>0</v>
      </c>
      <c r="Z30" s="2">
        <f t="shared" si="7"/>
        <v>0</v>
      </c>
      <c r="AA30" s="2">
        <f t="shared" si="8"/>
        <v>0</v>
      </c>
      <c r="AB30" s="145" t="str">
        <f t="shared" si="9"/>
        <v>TER A</v>
      </c>
      <c r="AC30" s="146">
        <f t="shared" si="1"/>
        <v>0</v>
      </c>
      <c r="AD30" s="2">
        <f t="shared" si="10"/>
        <v>0</v>
      </c>
      <c r="AE30" s="2">
        <f t="shared" si="11"/>
        <v>0</v>
      </c>
      <c r="AF30" s="2">
        <f t="shared" si="12"/>
        <v>0</v>
      </c>
    </row>
    <row r="31" spans="1:34" ht="10.5">
      <c r="A31" s="24">
        <f t="shared" si="14"/>
        <v>14</v>
      </c>
      <c r="B31" s="16"/>
      <c r="C31" s="107"/>
      <c r="D31" s="105"/>
      <c r="E31" s="26" t="s">
        <v>84</v>
      </c>
      <c r="F31" s="23">
        <v>44927</v>
      </c>
      <c r="G31" s="23">
        <v>45291</v>
      </c>
      <c r="H31" s="22" t="s">
        <v>20</v>
      </c>
      <c r="I31" s="22" t="s">
        <v>39</v>
      </c>
      <c r="J31" s="106" t="s">
        <v>22</v>
      </c>
      <c r="K31" s="1" t="s">
        <v>35</v>
      </c>
      <c r="L31" s="20">
        <f t="shared" si="2"/>
        <v>12</v>
      </c>
      <c r="M31" s="20">
        <f t="shared" si="3"/>
        <v>1</v>
      </c>
      <c r="N31" s="21" t="str">
        <f t="shared" si="4"/>
        <v>N</v>
      </c>
      <c r="O31" s="1">
        <f t="shared" si="5"/>
        <v>0</v>
      </c>
      <c r="P31" s="2">
        <v>0</v>
      </c>
      <c r="Q31" s="19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6"/>
        <v>0</v>
      </c>
      <c r="Z31" s="2">
        <f t="shared" si="7"/>
        <v>0</v>
      </c>
      <c r="AA31" s="2">
        <f t="shared" si="8"/>
        <v>0</v>
      </c>
      <c r="AB31" s="145" t="str">
        <f t="shared" si="9"/>
        <v>TER A</v>
      </c>
      <c r="AC31" s="146">
        <f t="shared" si="1"/>
        <v>0</v>
      </c>
      <c r="AD31" s="2">
        <f t="shared" si="10"/>
        <v>0</v>
      </c>
      <c r="AE31" s="2">
        <f t="shared" si="11"/>
        <v>0</v>
      </c>
      <c r="AF31" s="2">
        <f t="shared" si="12"/>
        <v>0</v>
      </c>
    </row>
    <row r="32" spans="1:34" ht="10.5">
      <c r="A32" s="24">
        <f t="shared" si="14"/>
        <v>15</v>
      </c>
      <c r="B32" s="16"/>
      <c r="C32" s="107"/>
      <c r="D32" s="105"/>
      <c r="E32" s="26" t="s">
        <v>84</v>
      </c>
      <c r="F32" s="23">
        <v>44927</v>
      </c>
      <c r="G32" s="23">
        <v>45291</v>
      </c>
      <c r="H32" s="22" t="s">
        <v>20</v>
      </c>
      <c r="I32" s="22" t="s">
        <v>39</v>
      </c>
      <c r="J32" s="106" t="s">
        <v>22</v>
      </c>
      <c r="K32" s="1" t="s">
        <v>35</v>
      </c>
      <c r="L32" s="20">
        <f t="shared" si="2"/>
        <v>12</v>
      </c>
      <c r="M32" s="20">
        <f t="shared" si="3"/>
        <v>1</v>
      </c>
      <c r="N32" s="21" t="str">
        <f t="shared" si="4"/>
        <v>N</v>
      </c>
      <c r="O32" s="1">
        <f t="shared" si="5"/>
        <v>0</v>
      </c>
      <c r="P32" s="2">
        <v>0</v>
      </c>
      <c r="Q32" s="19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6"/>
        <v>0</v>
      </c>
      <c r="Z32" s="2">
        <f t="shared" si="7"/>
        <v>0</v>
      </c>
      <c r="AA32" s="2">
        <f t="shared" si="8"/>
        <v>0</v>
      </c>
      <c r="AB32" s="145" t="str">
        <f t="shared" si="9"/>
        <v>TER A</v>
      </c>
      <c r="AC32" s="146">
        <f t="shared" si="1"/>
        <v>0</v>
      </c>
      <c r="AD32" s="2">
        <f t="shared" si="10"/>
        <v>0</v>
      </c>
      <c r="AE32" s="2">
        <f t="shared" si="11"/>
        <v>0</v>
      </c>
      <c r="AF32" s="2">
        <f t="shared" si="12"/>
        <v>0</v>
      </c>
    </row>
    <row r="33" spans="1:32" ht="10.5">
      <c r="A33" s="24">
        <f t="shared" si="14"/>
        <v>16</v>
      </c>
      <c r="B33" s="16"/>
      <c r="C33" s="107"/>
      <c r="D33" s="105"/>
      <c r="E33" s="26" t="s">
        <v>84</v>
      </c>
      <c r="F33" s="23">
        <v>44927</v>
      </c>
      <c r="G33" s="23">
        <v>45291</v>
      </c>
      <c r="H33" s="22" t="s">
        <v>20</v>
      </c>
      <c r="I33" s="22" t="s">
        <v>39</v>
      </c>
      <c r="J33" s="106" t="s">
        <v>22</v>
      </c>
      <c r="K33" s="1" t="s">
        <v>35</v>
      </c>
      <c r="L33" s="20">
        <f t="shared" si="2"/>
        <v>12</v>
      </c>
      <c r="M33" s="20">
        <f t="shared" si="3"/>
        <v>1</v>
      </c>
      <c r="N33" s="21" t="str">
        <f t="shared" si="4"/>
        <v>N</v>
      </c>
      <c r="O33" s="1">
        <f t="shared" si="5"/>
        <v>0</v>
      </c>
      <c r="P33" s="2">
        <v>0</v>
      </c>
      <c r="Q33" s="19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f t="shared" si="6"/>
        <v>0</v>
      </c>
      <c r="Z33" s="2">
        <f t="shared" si="7"/>
        <v>0</v>
      </c>
      <c r="AA33" s="2">
        <f t="shared" si="8"/>
        <v>0</v>
      </c>
      <c r="AB33" s="145" t="str">
        <f t="shared" si="9"/>
        <v>TER A</v>
      </c>
      <c r="AC33" s="146">
        <f t="shared" si="1"/>
        <v>0</v>
      </c>
      <c r="AD33" s="2">
        <f t="shared" si="10"/>
        <v>0</v>
      </c>
      <c r="AE33" s="2">
        <f t="shared" si="11"/>
        <v>0</v>
      </c>
      <c r="AF33" s="2">
        <f t="shared" si="12"/>
        <v>0</v>
      </c>
    </row>
    <row r="34" spans="1:32" ht="10.5">
      <c r="A34" s="24">
        <f t="shared" si="14"/>
        <v>17</v>
      </c>
      <c r="B34" s="16"/>
      <c r="C34" s="107"/>
      <c r="D34" s="105"/>
      <c r="E34" s="26" t="s">
        <v>84</v>
      </c>
      <c r="F34" s="23">
        <v>44927</v>
      </c>
      <c r="G34" s="23">
        <v>45291</v>
      </c>
      <c r="H34" s="22" t="s">
        <v>20</v>
      </c>
      <c r="I34" s="22" t="s">
        <v>39</v>
      </c>
      <c r="J34" s="106" t="s">
        <v>22</v>
      </c>
      <c r="K34" s="1" t="s">
        <v>35</v>
      </c>
      <c r="L34" s="20">
        <f t="shared" si="2"/>
        <v>12</v>
      </c>
      <c r="M34" s="20">
        <f t="shared" si="3"/>
        <v>1</v>
      </c>
      <c r="N34" s="21" t="str">
        <f t="shared" si="4"/>
        <v>N</v>
      </c>
      <c r="O34" s="1">
        <f t="shared" si="5"/>
        <v>0</v>
      </c>
      <c r="P34" s="2">
        <v>0</v>
      </c>
      <c r="Q34" s="19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f t="shared" si="6"/>
        <v>0</v>
      </c>
      <c r="Z34" s="2">
        <f t="shared" si="7"/>
        <v>0</v>
      </c>
      <c r="AA34" s="2">
        <f t="shared" si="8"/>
        <v>0</v>
      </c>
      <c r="AB34" s="145" t="str">
        <f t="shared" si="9"/>
        <v>TER A</v>
      </c>
      <c r="AC34" s="146">
        <f t="shared" si="1"/>
        <v>0</v>
      </c>
      <c r="AD34" s="2">
        <f t="shared" si="10"/>
        <v>0</v>
      </c>
      <c r="AE34" s="2">
        <f t="shared" si="11"/>
        <v>0</v>
      </c>
      <c r="AF34" s="2">
        <f t="shared" si="12"/>
        <v>0</v>
      </c>
    </row>
    <row r="35" spans="1:32" ht="10.5">
      <c r="A35" s="24">
        <f t="shared" si="14"/>
        <v>18</v>
      </c>
      <c r="B35" s="16"/>
      <c r="C35" s="107"/>
      <c r="D35" s="105"/>
      <c r="E35" s="26" t="s">
        <v>84</v>
      </c>
      <c r="F35" s="23">
        <v>44927</v>
      </c>
      <c r="G35" s="23">
        <v>45291</v>
      </c>
      <c r="H35" s="22" t="s">
        <v>20</v>
      </c>
      <c r="I35" s="22" t="s">
        <v>39</v>
      </c>
      <c r="J35" s="106" t="s">
        <v>22</v>
      </c>
      <c r="K35" s="1" t="s">
        <v>35</v>
      </c>
      <c r="L35" s="20">
        <f t="shared" si="2"/>
        <v>12</v>
      </c>
      <c r="M35" s="20">
        <f t="shared" si="3"/>
        <v>1</v>
      </c>
      <c r="N35" s="21" t="str">
        <f t="shared" si="4"/>
        <v>N</v>
      </c>
      <c r="O35" s="1">
        <f t="shared" si="5"/>
        <v>0</v>
      </c>
      <c r="P35" s="2">
        <v>0</v>
      </c>
      <c r="Q35" s="19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f t="shared" si="6"/>
        <v>0</v>
      </c>
      <c r="Z35" s="2">
        <f t="shared" si="7"/>
        <v>0</v>
      </c>
      <c r="AA35" s="2">
        <f t="shared" si="8"/>
        <v>0</v>
      </c>
      <c r="AB35" s="145" t="str">
        <f t="shared" si="9"/>
        <v>TER A</v>
      </c>
      <c r="AC35" s="146">
        <f t="shared" si="1"/>
        <v>0</v>
      </c>
      <c r="AD35" s="2">
        <f t="shared" si="10"/>
        <v>0</v>
      </c>
      <c r="AE35" s="2">
        <f t="shared" si="11"/>
        <v>0</v>
      </c>
      <c r="AF35" s="2">
        <f t="shared" si="12"/>
        <v>0</v>
      </c>
    </row>
    <row r="36" spans="1:32" ht="10.5">
      <c r="A36" s="24">
        <f t="shared" si="14"/>
        <v>19</v>
      </c>
      <c r="B36" s="16"/>
      <c r="C36" s="107"/>
      <c r="D36" s="105"/>
      <c r="E36" s="26" t="s">
        <v>84</v>
      </c>
      <c r="F36" s="23">
        <v>44927</v>
      </c>
      <c r="G36" s="23">
        <v>45291</v>
      </c>
      <c r="H36" s="22" t="s">
        <v>20</v>
      </c>
      <c r="I36" s="22" t="s">
        <v>39</v>
      </c>
      <c r="J36" s="106" t="s">
        <v>22</v>
      </c>
      <c r="K36" s="1" t="s">
        <v>35</v>
      </c>
      <c r="L36" s="20">
        <f t="shared" si="2"/>
        <v>12</v>
      </c>
      <c r="M36" s="20">
        <f t="shared" si="3"/>
        <v>1</v>
      </c>
      <c r="N36" s="21" t="str">
        <f t="shared" si="4"/>
        <v>N</v>
      </c>
      <c r="O36" s="1">
        <f t="shared" si="5"/>
        <v>0</v>
      </c>
      <c r="P36" s="2">
        <v>0</v>
      </c>
      <c r="Q36" s="19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f t="shared" si="6"/>
        <v>0</v>
      </c>
      <c r="Z36" s="2">
        <f t="shared" si="7"/>
        <v>0</v>
      </c>
      <c r="AA36" s="2">
        <f t="shared" si="8"/>
        <v>0</v>
      </c>
      <c r="AB36" s="145" t="str">
        <f t="shared" si="9"/>
        <v>TER A</v>
      </c>
      <c r="AC36" s="146">
        <f t="shared" si="1"/>
        <v>0</v>
      </c>
      <c r="AD36" s="2">
        <f t="shared" si="10"/>
        <v>0</v>
      </c>
      <c r="AE36" s="2">
        <f t="shared" si="11"/>
        <v>0</v>
      </c>
      <c r="AF36" s="2">
        <f t="shared" si="12"/>
        <v>0</v>
      </c>
    </row>
    <row r="37" spans="1:32" ht="10.5">
      <c r="A37" s="24">
        <f>+A26+1</f>
        <v>20</v>
      </c>
      <c r="B37" s="16"/>
      <c r="C37" s="107"/>
      <c r="D37" s="105"/>
      <c r="E37" s="26" t="s">
        <v>84</v>
      </c>
      <c r="F37" s="23">
        <v>44927</v>
      </c>
      <c r="G37" s="23">
        <v>45291</v>
      </c>
      <c r="H37" s="22" t="s">
        <v>20</v>
      </c>
      <c r="I37" s="22" t="s">
        <v>39</v>
      </c>
      <c r="J37" s="106" t="s">
        <v>22</v>
      </c>
      <c r="K37" s="1" t="s">
        <v>35</v>
      </c>
      <c r="L37" s="20">
        <f t="shared" si="2"/>
        <v>12</v>
      </c>
      <c r="M37" s="20">
        <f t="shared" si="3"/>
        <v>1</v>
      </c>
      <c r="N37" s="21" t="str">
        <f t="shared" si="4"/>
        <v>N</v>
      </c>
      <c r="O37" s="1">
        <f t="shared" si="5"/>
        <v>0</v>
      </c>
      <c r="P37" s="2">
        <v>0</v>
      </c>
      <c r="Q37" s="19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f t="shared" si="6"/>
        <v>0</v>
      </c>
      <c r="Z37" s="2">
        <f t="shared" si="7"/>
        <v>0</v>
      </c>
      <c r="AA37" s="2">
        <f t="shared" si="8"/>
        <v>0</v>
      </c>
      <c r="AB37" s="145" t="str">
        <f t="shared" si="9"/>
        <v>TER A</v>
      </c>
      <c r="AC37" s="146">
        <f t="shared" si="1"/>
        <v>0</v>
      </c>
      <c r="AD37" s="2">
        <f t="shared" si="10"/>
        <v>0</v>
      </c>
      <c r="AE37" s="2">
        <f t="shared" si="11"/>
        <v>0</v>
      </c>
      <c r="AF37" s="2">
        <f t="shared" si="12"/>
        <v>0</v>
      </c>
    </row>
    <row r="38" spans="1:32" ht="11" thickBot="1">
      <c r="A38" s="89"/>
      <c r="B38" s="90"/>
      <c r="C38" s="65"/>
      <c r="D38" s="65"/>
      <c r="E38" s="66"/>
      <c r="F38" s="67"/>
      <c r="G38" s="108"/>
      <c r="H38" s="96"/>
      <c r="I38" s="68"/>
      <c r="J38" s="68"/>
      <c r="K38" s="68"/>
      <c r="L38" s="91"/>
      <c r="M38" s="91"/>
      <c r="N38" s="91"/>
      <c r="O38" s="68"/>
      <c r="P38" s="17"/>
      <c r="Q38" s="17"/>
      <c r="R38" s="17"/>
      <c r="S38" s="17"/>
      <c r="T38" s="17"/>
      <c r="U38" s="17"/>
      <c r="V38" s="17"/>
      <c r="W38" s="17"/>
      <c r="X38" s="17"/>
      <c r="Y38" s="2"/>
      <c r="Z38" s="2"/>
      <c r="AA38" s="2"/>
      <c r="AB38" s="145"/>
      <c r="AC38" s="145"/>
      <c r="AD38" s="2"/>
      <c r="AE38" s="2"/>
      <c r="AF38" s="2"/>
    </row>
    <row r="39" spans="1:32" s="3" customFormat="1" ht="11.5" thickTop="1" thickBot="1">
      <c r="A39" s="92"/>
      <c r="B39" s="71" t="s">
        <v>24</v>
      </c>
      <c r="C39" s="69" t="s">
        <v>51</v>
      </c>
      <c r="D39" s="69" t="s">
        <v>51</v>
      </c>
      <c r="E39" s="70" t="s">
        <v>52</v>
      </c>
      <c r="F39" s="71"/>
      <c r="G39" s="71"/>
      <c r="H39" s="100"/>
      <c r="I39" s="71"/>
      <c r="J39" s="71"/>
      <c r="K39" s="71"/>
      <c r="L39" s="71"/>
      <c r="M39" s="71"/>
      <c r="N39" s="71"/>
      <c r="O39" s="93">
        <f t="shared" ref="O39:AA39" si="15">SUM(O7:O38)</f>
        <v>8</v>
      </c>
      <c r="P39" s="94">
        <f t="shared" si="15"/>
        <v>55100000</v>
      </c>
      <c r="Q39" s="94">
        <f t="shared" si="15"/>
        <v>0</v>
      </c>
      <c r="R39" s="94">
        <f t="shared" si="15"/>
        <v>8778500</v>
      </c>
      <c r="S39" s="94">
        <f t="shared" si="15"/>
        <v>32308000</v>
      </c>
      <c r="T39" s="94">
        <f t="shared" si="15"/>
        <v>2404128</v>
      </c>
      <c r="U39" s="94">
        <f t="shared" si="15"/>
        <v>0</v>
      </c>
      <c r="V39" s="94">
        <f t="shared" si="15"/>
        <v>0</v>
      </c>
      <c r="W39" s="94">
        <f t="shared" si="15"/>
        <v>0</v>
      </c>
      <c r="X39" s="94">
        <f t="shared" si="15"/>
        <v>1059200</v>
      </c>
      <c r="Y39" s="94">
        <f t="shared" si="15"/>
        <v>98590628</v>
      </c>
      <c r="Z39" s="94">
        <f t="shared" si="15"/>
        <v>0</v>
      </c>
      <c r="AA39" s="94">
        <f t="shared" si="15"/>
        <v>98590628</v>
      </c>
      <c r="AB39" s="147"/>
      <c r="AC39" s="147"/>
      <c r="AD39" s="94"/>
      <c r="AE39" s="94"/>
      <c r="AF39" s="94"/>
    </row>
    <row r="40" spans="1:32" ht="10.5" thickTop="1">
      <c r="AB40" s="132"/>
      <c r="AC40" s="132"/>
    </row>
    <row r="41" spans="1:32">
      <c r="P41" s="5"/>
      <c r="R41" s="5"/>
      <c r="T41" s="5"/>
      <c r="V41" s="5"/>
      <c r="X41" s="5"/>
      <c r="AB41" s="132"/>
      <c r="AC41" s="132"/>
    </row>
    <row r="42" spans="1:32">
      <c r="AB42" s="132"/>
      <c r="AC42" s="132"/>
    </row>
    <row r="43" spans="1:32">
      <c r="P43" s="5"/>
      <c r="AB43" s="132"/>
      <c r="AC43" s="132"/>
    </row>
    <row r="44" spans="1:32">
      <c r="P44" s="5"/>
      <c r="AB44" s="132"/>
      <c r="AC44" s="132"/>
    </row>
    <row r="45" spans="1:32">
      <c r="P45" s="5"/>
      <c r="AB45" s="132"/>
      <c r="AC45" s="132"/>
    </row>
    <row r="46" spans="1:32">
      <c r="Q46" s="5"/>
      <c r="AB46" s="132"/>
      <c r="AC46" s="132"/>
    </row>
    <row r="47" spans="1:32">
      <c r="Q47" s="5"/>
      <c r="AB47" s="132"/>
      <c r="AC47" s="132"/>
    </row>
    <row r="48" spans="1:32">
      <c r="Q48" s="5"/>
      <c r="AB48" s="132"/>
      <c r="AC48" s="132"/>
    </row>
    <row r="49" spans="14:45">
      <c r="Q49" s="5"/>
      <c r="AB49" s="132"/>
      <c r="AC49" s="132"/>
    </row>
    <row r="50" spans="14:45" ht="10.5">
      <c r="P50" s="72"/>
      <c r="Q50" s="72"/>
      <c r="AB50" s="132"/>
      <c r="AC50" s="132"/>
    </row>
    <row r="51" spans="14:45">
      <c r="Q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4:45" ht="10.5">
      <c r="P52" s="72"/>
      <c r="Q52" s="72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4:45" ht="10.5">
      <c r="N53" s="3"/>
      <c r="O53" s="3"/>
      <c r="P53" s="3"/>
      <c r="Q53" s="72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4:45"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4:45"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4:45"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4:45"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4:45"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4:45"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4:45"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4:45"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4:45"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4:45"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4:45"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36:45"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36:45"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36:45"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36:45"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36:45"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36:45"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6:45"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36:45"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36:45"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36:45"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36:45"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36:45"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36:45"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36:45"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36:45"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36:45"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36:45"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36:45"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36:45"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36:45"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36:45"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36:45"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36:45"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36:45"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36:45"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36:45"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36:45"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36:45"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36:45"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36:45"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36:45"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36:45"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36:45"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36:45"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36:45"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36:45"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36:45"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36:45"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36:45"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36:45"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36:45"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36:45"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36:45"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36:45"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36:45"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36:45"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36:45"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36:45"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36:45"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36:45"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36:45"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36:45"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36:45"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36:45"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36:45"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36:45"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36:45"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36:45"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36:45"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36:45"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36:45"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36:45"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36:45"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36:45"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36:45"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36:45"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36:45"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36:45"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36:45"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36:45"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36:45"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36:45"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36:45"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36:45"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36:45"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36:45"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36:45"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36:45"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36:45"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36:45"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36:45"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36:45"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36:45"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36:45"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36:45"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36:45"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36:45"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36:45"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36:45"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36:45"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36:45"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36:45"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36:45"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36:45"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36:45"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36:45"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36:45"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36:45"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36:45"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36:45"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36:45"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36:45"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36:45"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36:45"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36:45"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36:45"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36:45"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36:45"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36:45"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36:45"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36:45"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36:45"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36:45"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36:45"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36:45"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36:45"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36:45"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36:45"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36:45"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36:45"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36:45"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36:45"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36:45"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36:45"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36:45"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36:45"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36:45"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36:45"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36:45"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36:45"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36:45"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36:45"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36:45"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36:45"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36:45"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36:45"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36:45"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36:45"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36:45"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36:45"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36:45"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36:45"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36:45"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36:45"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36:45"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36:45"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36:45"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36:45"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36:45"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36:45"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36:45"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36:45"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36:45"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36:45"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36:45"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36:45"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36:45"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36:45"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36:45"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36:45"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36:45"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36:45"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36:45"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36:45"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36:45"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36:45"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36:45"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36:45"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36:45"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36:45"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36:45"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36:45"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36:45"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36:45"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36:45"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36:45"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36:45"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36:45"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36:45"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36:45"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36:45"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36:45"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36:45"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36:45"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36:45"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36:45"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36:45"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36:45"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36:45"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36:45"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36:45"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36:45"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36:45"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36:45"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36:45"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36:45"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36:45"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36:45"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36:45"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36:45"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36:45"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36:45"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36:45"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36:45"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36:45"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36:45"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36:45"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36:45"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36:45"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36:45"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36:45"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36:45"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36:45"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36:45"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36:45"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36:45"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36:45"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36:45"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36:45"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36:45"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36:45"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36:45"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36:45"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36:45"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36:45"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36:45"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36:45"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6:45"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6:45"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6:45"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6:45"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6:45"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6:45"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6:45"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6:45"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6:45"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6:45"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6:45"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6:45"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6:45"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6:45"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6:45"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6:45"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6:45"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6:45"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6:45"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6:45"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6:45"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6:45"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6:45"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6:45"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6:45"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6:45"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6:45"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6:45"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6:45"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6:45"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6:45"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6:45"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6:45"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</sheetData>
  <autoFilter ref="A7:AU72" xr:uid="{00000000-0009-0000-0000-000002000000}"/>
  <mergeCells count="8">
    <mergeCell ref="P5:P6"/>
    <mergeCell ref="AD5:AE5"/>
    <mergeCell ref="M5:M6"/>
    <mergeCell ref="A5:A6"/>
    <mergeCell ref="B5:B6"/>
    <mergeCell ref="C5:C6"/>
    <mergeCell ref="H5:H6"/>
    <mergeCell ref="I5:I6"/>
  </mergeCells>
  <phoneticPr fontId="19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S324"/>
  <sheetViews>
    <sheetView zoomScale="85" zoomScaleNormal="85" workbookViewId="0">
      <pane xSplit="5" ySplit="6" topLeftCell="U28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"/>
  <cols>
    <col min="1" max="1" width="5.453125" style="4" customWidth="1"/>
    <col min="2" max="2" width="14.81640625" style="4" bestFit="1" customWidth="1"/>
    <col min="3" max="4" width="21" style="4" bestFit="1" customWidth="1"/>
    <col min="5" max="5" width="16.26953125" style="62" bestFit="1" customWidth="1"/>
    <col min="6" max="7" width="8.81640625" style="4" customWidth="1"/>
    <col min="8" max="8" width="5.1796875" style="4" customWidth="1"/>
    <col min="9" max="9" width="9.1796875" style="4"/>
    <col min="10" max="10" width="9.1796875" style="4" customWidth="1"/>
    <col min="11" max="11" width="7.453125" style="4" customWidth="1"/>
    <col min="12" max="12" width="10.1796875" style="4" customWidth="1"/>
    <col min="13" max="13" width="6" style="4" customWidth="1"/>
    <col min="14" max="14" width="11.7265625" style="4" customWidth="1"/>
    <col min="15" max="15" width="5.81640625" style="4" customWidth="1"/>
    <col min="16" max="45" width="15.7265625" style="4" customWidth="1"/>
    <col min="46" max="46" width="24.1796875" style="4" customWidth="1"/>
    <col min="47" max="47" width="2.453125" style="4" customWidth="1"/>
    <col min="48" max="48" width="11.26953125" style="4" bestFit="1" customWidth="1"/>
    <col min="49" max="16384" width="9.1796875" style="4"/>
  </cols>
  <sheetData>
    <row r="1" spans="1:34" ht="10.5">
      <c r="A1" s="3" t="s">
        <v>301</v>
      </c>
      <c r="AB1" s="132"/>
      <c r="AC1" s="132"/>
    </row>
    <row r="2" spans="1:34" ht="10.5">
      <c r="A2" s="3" t="s">
        <v>40</v>
      </c>
      <c r="AB2" s="132"/>
      <c r="AC2" s="132"/>
    </row>
    <row r="3" spans="1:34" ht="10.5">
      <c r="A3" s="3"/>
      <c r="X3" s="5"/>
      <c r="AB3" s="132"/>
      <c r="AC3" s="132"/>
    </row>
    <row r="4" spans="1:34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</row>
    <row r="5" spans="1:34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9" t="s">
        <v>277</v>
      </c>
      <c r="AC5" s="9" t="s">
        <v>279</v>
      </c>
      <c r="AD5" s="183" t="s">
        <v>211</v>
      </c>
      <c r="AE5" s="184"/>
      <c r="AF5" s="143" t="s">
        <v>211</v>
      </c>
    </row>
    <row r="6" spans="1:34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274</v>
      </c>
      <c r="AB6" s="13" t="s">
        <v>278</v>
      </c>
      <c r="AC6" s="13" t="s">
        <v>278</v>
      </c>
      <c r="AD6" s="133" t="s">
        <v>47</v>
      </c>
      <c r="AE6" s="133" t="s">
        <v>280</v>
      </c>
      <c r="AF6" s="144" t="s">
        <v>292</v>
      </c>
    </row>
    <row r="7" spans="1:34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145"/>
      <c r="AC7" s="145"/>
      <c r="AD7" s="2"/>
      <c r="AE7" s="2"/>
      <c r="AF7" s="2"/>
    </row>
    <row r="8" spans="1:34" ht="10.5">
      <c r="A8" s="24">
        <v>1</v>
      </c>
      <c r="B8" s="16" t="s">
        <v>244</v>
      </c>
      <c r="C8" s="107" t="s">
        <v>294</v>
      </c>
      <c r="D8" s="105" t="s">
        <v>225</v>
      </c>
      <c r="E8" s="26" t="s">
        <v>293</v>
      </c>
      <c r="F8" s="23">
        <v>44927</v>
      </c>
      <c r="G8" s="23">
        <v>45291</v>
      </c>
      <c r="H8" s="22" t="s">
        <v>21</v>
      </c>
      <c r="I8" s="22" t="s">
        <v>39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8800000</v>
      </c>
      <c r="Q8" s="19">
        <v>0</v>
      </c>
      <c r="R8" s="2">
        <v>0</v>
      </c>
      <c r="S8" s="2">
        <v>10221000</v>
      </c>
      <c r="T8" s="2">
        <v>367740</v>
      </c>
      <c r="U8" s="2">
        <v>0</v>
      </c>
      <c r="V8" s="2">
        <v>0</v>
      </c>
      <c r="W8" s="2">
        <v>0</v>
      </c>
      <c r="X8" s="2">
        <v>162000</v>
      </c>
      <c r="Y8" s="2">
        <f>SUM(P8:U8)</f>
        <v>19388740</v>
      </c>
      <c r="Z8" s="2">
        <f>SUM(V8:W8)</f>
        <v>0</v>
      </c>
      <c r="AA8" s="2">
        <f>Y8+Z8</f>
        <v>19388740</v>
      </c>
      <c r="AB8" s="145" t="str">
        <f>IF(OR(I8="T/K",I8="TK/0",I8="TK/1",I8="K/0"),"TER A",IF(OR(I8="TK/2",I8="TK/3",I8="K/1",I8="K/2"),"TER B","TER C"))</f>
        <v>TER A</v>
      </c>
      <c r="AC8" s="146">
        <f t="shared" ref="AC8:AC37" si="1">IF(AB8="TER A",VLOOKUP(AA8,TERA,4,TRUE),IF(AB8="TER B",VLOOKUP(AA8,TERB,4,TRUE),VLOOKUP(AA8,TERC,4,TRUE)))</f>
        <v>0.08</v>
      </c>
      <c r="AD8" s="2">
        <f>ROUND(IF(N8="Y",Y8*AC8,(Y8*AC8)*120%),0)</f>
        <v>1551099</v>
      </c>
      <c r="AE8" s="2">
        <f>ROUND(IF(N8="Y",Z8*AC8,(Z8*AC8)*120%),0)</f>
        <v>0</v>
      </c>
      <c r="AF8" s="2">
        <f>ROUND(IF(N8="Y",AA8*AC8,(AA8*AC8)*120%),0)</f>
        <v>1551099</v>
      </c>
      <c r="AG8" s="109"/>
      <c r="AH8" s="109"/>
    </row>
    <row r="9" spans="1:34" ht="10.5">
      <c r="A9" s="24">
        <f>+A8+1</f>
        <v>2</v>
      </c>
      <c r="B9" s="16" t="s">
        <v>244</v>
      </c>
      <c r="C9" s="107" t="s">
        <v>295</v>
      </c>
      <c r="D9" s="105" t="s">
        <v>226</v>
      </c>
      <c r="E9" s="26" t="s">
        <v>84</v>
      </c>
      <c r="F9" s="23">
        <v>44927</v>
      </c>
      <c r="G9" s="23">
        <v>45291</v>
      </c>
      <c r="H9" s="22" t="s">
        <v>20</v>
      </c>
      <c r="I9" s="22" t="s">
        <v>39</v>
      </c>
      <c r="J9" s="106" t="s">
        <v>22</v>
      </c>
      <c r="K9" s="1" t="s">
        <v>35</v>
      </c>
      <c r="L9" s="20">
        <f t="shared" ref="L9:L37" si="2">13-MONTH(F9)</f>
        <v>12</v>
      </c>
      <c r="M9" s="20">
        <f t="shared" ref="M9:M37" si="3">IF(J9="Y",12/L9,1)</f>
        <v>1</v>
      </c>
      <c r="N9" s="21" t="str">
        <f t="shared" ref="N9:N37" si="4">IF(E9="000000000000000","N","Y")</f>
        <v>N</v>
      </c>
      <c r="O9" s="1">
        <f t="shared" ref="O9:O37" si="5">IF(P9&gt;0,1,0)</f>
        <v>1</v>
      </c>
      <c r="P9" s="2">
        <v>2500000</v>
      </c>
      <c r="Q9" s="19">
        <v>0</v>
      </c>
      <c r="R9" s="2">
        <v>4380000</v>
      </c>
      <c r="S9" s="2">
        <v>0</v>
      </c>
      <c r="T9" s="2">
        <v>222559</v>
      </c>
      <c r="U9" s="2">
        <v>0</v>
      </c>
      <c r="V9" s="2">
        <v>0</v>
      </c>
      <c r="W9" s="2">
        <v>0</v>
      </c>
      <c r="X9" s="2">
        <v>98100</v>
      </c>
      <c r="Y9" s="2">
        <f t="shared" ref="Y9:Y37" si="6">SUM(P9:U9)</f>
        <v>7102559</v>
      </c>
      <c r="Z9" s="2">
        <f t="shared" ref="Z9:Z37" si="7">SUM(V9:W9)</f>
        <v>0</v>
      </c>
      <c r="AA9" s="2">
        <f t="shared" ref="AA9:AA37" si="8">Y9+Z9</f>
        <v>7102559</v>
      </c>
      <c r="AB9" s="145" t="str">
        <f t="shared" ref="AB9:AB37" si="9">IF(OR(I9="T/K",I9="TK/0",I9="TK/1",I9="K/0"),"TER A",IF(OR(I9="TK/2",I9="TK/3",I9="K/1",I9="K/2"),"TER B","TER C"))</f>
        <v>TER A</v>
      </c>
      <c r="AC9" s="146">
        <f t="shared" si="1"/>
        <v>1.2500000000000001E-2</v>
      </c>
      <c r="AD9" s="2">
        <f t="shared" ref="AD9:AD37" si="10">ROUND(IF(N9="Y",Y9*AC9,(Y9*AC9)*120%),0)</f>
        <v>106538</v>
      </c>
      <c r="AE9" s="2">
        <f t="shared" ref="AE9:AE37" si="11">ROUND(IF(N9="Y",Z9*AC9,(Z9*AC9)*120%),0)</f>
        <v>0</v>
      </c>
      <c r="AF9" s="2">
        <f t="shared" ref="AF9:AF37" si="12">ROUND(IF(N9="Y",AA9*AC9,(AA9*AC9)*120%),0)</f>
        <v>106538</v>
      </c>
      <c r="AG9" s="109"/>
      <c r="AH9" s="109"/>
    </row>
    <row r="10" spans="1:34" ht="10.5">
      <c r="A10" s="24">
        <f t="shared" ref="A10:A26" si="13">+A9+1</f>
        <v>3</v>
      </c>
      <c r="B10" s="16" t="s">
        <v>244</v>
      </c>
      <c r="C10" s="107" t="s">
        <v>296</v>
      </c>
      <c r="D10" s="105" t="s">
        <v>225</v>
      </c>
      <c r="E10" s="26" t="s">
        <v>293</v>
      </c>
      <c r="F10" s="23">
        <v>44927</v>
      </c>
      <c r="G10" s="23">
        <v>45291</v>
      </c>
      <c r="H10" s="22" t="s">
        <v>20</v>
      </c>
      <c r="I10" s="22" t="s">
        <v>23</v>
      </c>
      <c r="J10" s="106" t="s">
        <v>22</v>
      </c>
      <c r="K10" s="1" t="s">
        <v>35</v>
      </c>
      <c r="L10" s="20">
        <f t="shared" si="2"/>
        <v>12</v>
      </c>
      <c r="M10" s="20">
        <f t="shared" si="3"/>
        <v>1</v>
      </c>
      <c r="N10" s="21" t="str">
        <f t="shared" si="4"/>
        <v>Y</v>
      </c>
      <c r="O10" s="1">
        <f t="shared" si="5"/>
        <v>1</v>
      </c>
      <c r="P10" s="2">
        <v>9400000</v>
      </c>
      <c r="Q10" s="19">
        <v>0</v>
      </c>
      <c r="R10" s="2">
        <v>0</v>
      </c>
      <c r="S10" s="2">
        <v>13258000</v>
      </c>
      <c r="T10" s="2">
        <v>408600</v>
      </c>
      <c r="U10" s="2">
        <v>0</v>
      </c>
      <c r="V10" s="2">
        <v>0</v>
      </c>
      <c r="W10" s="2">
        <v>0</v>
      </c>
      <c r="X10" s="2">
        <v>180000</v>
      </c>
      <c r="Y10" s="2">
        <f t="shared" si="6"/>
        <v>23066600</v>
      </c>
      <c r="Z10" s="2">
        <f t="shared" si="7"/>
        <v>0</v>
      </c>
      <c r="AA10" s="2">
        <f t="shared" si="8"/>
        <v>23066600</v>
      </c>
      <c r="AB10" s="145" t="str">
        <f t="shared" si="9"/>
        <v>TER B</v>
      </c>
      <c r="AC10" s="146">
        <f t="shared" si="1"/>
        <v>0.09</v>
      </c>
      <c r="AD10" s="2">
        <f t="shared" si="10"/>
        <v>2075994</v>
      </c>
      <c r="AE10" s="2">
        <f t="shared" si="11"/>
        <v>0</v>
      </c>
      <c r="AF10" s="2">
        <f t="shared" si="12"/>
        <v>2075994</v>
      </c>
      <c r="AG10" s="109"/>
      <c r="AH10" s="109"/>
    </row>
    <row r="11" spans="1:34" ht="10.5">
      <c r="A11" s="24">
        <f t="shared" si="13"/>
        <v>4</v>
      </c>
      <c r="B11" s="16" t="s">
        <v>244</v>
      </c>
      <c r="C11" s="107" t="s">
        <v>216</v>
      </c>
      <c r="D11" s="105" t="s">
        <v>227</v>
      </c>
      <c r="E11" s="26" t="s">
        <v>293</v>
      </c>
      <c r="F11" s="23">
        <v>44927</v>
      </c>
      <c r="G11" s="23">
        <v>45291</v>
      </c>
      <c r="H11" s="22" t="s">
        <v>21</v>
      </c>
      <c r="I11" s="22" t="s">
        <v>39</v>
      </c>
      <c r="J11" s="106" t="s">
        <v>22</v>
      </c>
      <c r="K11" s="1" t="s">
        <v>35</v>
      </c>
      <c r="L11" s="20">
        <f t="shared" si="2"/>
        <v>12</v>
      </c>
      <c r="M11" s="20">
        <f t="shared" si="3"/>
        <v>1</v>
      </c>
      <c r="N11" s="21" t="str">
        <f t="shared" si="4"/>
        <v>Y</v>
      </c>
      <c r="O11" s="1">
        <f t="shared" si="5"/>
        <v>1</v>
      </c>
      <c r="P11" s="2">
        <v>6100000</v>
      </c>
      <c r="Q11" s="19">
        <v>0</v>
      </c>
      <c r="R11" s="2">
        <v>797500</v>
      </c>
      <c r="S11" s="2">
        <v>0</v>
      </c>
      <c r="T11" s="2">
        <v>256510</v>
      </c>
      <c r="U11" s="2">
        <v>0</v>
      </c>
      <c r="V11" s="2">
        <v>0</v>
      </c>
      <c r="W11" s="2">
        <v>0</v>
      </c>
      <c r="X11" s="2">
        <v>113000</v>
      </c>
      <c r="Y11" s="2">
        <f t="shared" si="6"/>
        <v>7154010</v>
      </c>
      <c r="Z11" s="2">
        <f t="shared" si="7"/>
        <v>0</v>
      </c>
      <c r="AA11" s="2">
        <f t="shared" si="8"/>
        <v>7154010</v>
      </c>
      <c r="AB11" s="145" t="str">
        <f t="shared" si="9"/>
        <v>TER A</v>
      </c>
      <c r="AC11" s="146">
        <f t="shared" si="1"/>
        <v>1.2500000000000001E-2</v>
      </c>
      <c r="AD11" s="2">
        <f t="shared" si="10"/>
        <v>89425</v>
      </c>
      <c r="AE11" s="2">
        <f t="shared" si="11"/>
        <v>0</v>
      </c>
      <c r="AF11" s="2">
        <f t="shared" si="12"/>
        <v>89425</v>
      </c>
      <c r="AG11" s="109"/>
      <c r="AH11" s="109"/>
    </row>
    <row r="12" spans="1:34" ht="10.5">
      <c r="A12" s="24">
        <f t="shared" si="13"/>
        <v>5</v>
      </c>
      <c r="B12" s="16" t="s">
        <v>244</v>
      </c>
      <c r="C12" s="107" t="s">
        <v>297</v>
      </c>
      <c r="D12" s="105" t="s">
        <v>225</v>
      </c>
      <c r="E12" s="26" t="s">
        <v>293</v>
      </c>
      <c r="F12" s="23">
        <v>44927</v>
      </c>
      <c r="G12" s="23">
        <v>45291</v>
      </c>
      <c r="H12" s="22" t="s">
        <v>20</v>
      </c>
      <c r="I12" s="22" t="s">
        <v>33</v>
      </c>
      <c r="J12" s="106" t="s">
        <v>22</v>
      </c>
      <c r="K12" s="1" t="s">
        <v>35</v>
      </c>
      <c r="L12" s="20">
        <f t="shared" si="2"/>
        <v>12</v>
      </c>
      <c r="M12" s="20">
        <f t="shared" si="3"/>
        <v>1</v>
      </c>
      <c r="N12" s="21" t="str">
        <f t="shared" si="4"/>
        <v>Y</v>
      </c>
      <c r="O12" s="1">
        <f t="shared" si="5"/>
        <v>1</v>
      </c>
      <c r="P12" s="2">
        <v>11600000</v>
      </c>
      <c r="Q12" s="19">
        <v>0</v>
      </c>
      <c r="R12" s="2">
        <v>465000</v>
      </c>
      <c r="S12" s="2">
        <v>8674000</v>
      </c>
      <c r="T12" s="2">
        <v>449460</v>
      </c>
      <c r="U12" s="2">
        <v>0</v>
      </c>
      <c r="V12" s="2">
        <v>0</v>
      </c>
      <c r="W12" s="2">
        <v>0</v>
      </c>
      <c r="X12" s="2">
        <v>198000</v>
      </c>
      <c r="Y12" s="2">
        <f t="shared" si="6"/>
        <v>21188460</v>
      </c>
      <c r="Z12" s="2">
        <f t="shared" si="7"/>
        <v>0</v>
      </c>
      <c r="AA12" s="2">
        <f t="shared" si="8"/>
        <v>21188460</v>
      </c>
      <c r="AB12" s="145" t="str">
        <f t="shared" si="9"/>
        <v>TER A</v>
      </c>
      <c r="AC12" s="146">
        <f t="shared" si="1"/>
        <v>0.09</v>
      </c>
      <c r="AD12" s="2">
        <f t="shared" si="10"/>
        <v>1906961</v>
      </c>
      <c r="AE12" s="2">
        <f t="shared" si="11"/>
        <v>0</v>
      </c>
      <c r="AF12" s="2">
        <f t="shared" si="12"/>
        <v>1906961</v>
      </c>
      <c r="AG12" s="109"/>
      <c r="AH12" s="109"/>
    </row>
    <row r="13" spans="1:34" ht="10.5">
      <c r="A13" s="24">
        <f t="shared" si="13"/>
        <v>6</v>
      </c>
      <c r="B13" s="16" t="s">
        <v>244</v>
      </c>
      <c r="C13" s="107" t="s">
        <v>298</v>
      </c>
      <c r="D13" s="105" t="s">
        <v>230</v>
      </c>
      <c r="E13" s="26" t="s">
        <v>293</v>
      </c>
      <c r="F13" s="23">
        <v>44927</v>
      </c>
      <c r="G13" s="23">
        <v>45291</v>
      </c>
      <c r="H13" s="22" t="s">
        <v>20</v>
      </c>
      <c r="I13" s="22" t="s">
        <v>23</v>
      </c>
      <c r="J13" s="106" t="s">
        <v>22</v>
      </c>
      <c r="K13" s="1" t="s">
        <v>35</v>
      </c>
      <c r="L13" s="20">
        <f t="shared" si="2"/>
        <v>12</v>
      </c>
      <c r="M13" s="20">
        <f t="shared" si="3"/>
        <v>1</v>
      </c>
      <c r="N13" s="21" t="str">
        <f t="shared" si="4"/>
        <v>Y</v>
      </c>
      <c r="O13" s="1">
        <f t="shared" si="5"/>
        <v>1</v>
      </c>
      <c r="P13" s="2">
        <v>4900000</v>
      </c>
      <c r="Q13" s="19">
        <v>0</v>
      </c>
      <c r="R13" s="2">
        <v>1293500</v>
      </c>
      <c r="S13" s="2">
        <v>52000</v>
      </c>
      <c r="T13" s="2">
        <v>222559</v>
      </c>
      <c r="U13" s="2">
        <v>0</v>
      </c>
      <c r="V13" s="2">
        <v>0</v>
      </c>
      <c r="W13" s="2">
        <v>0</v>
      </c>
      <c r="X13" s="2">
        <v>98100</v>
      </c>
      <c r="Y13" s="2">
        <f t="shared" si="6"/>
        <v>6468059</v>
      </c>
      <c r="Z13" s="2">
        <f t="shared" si="7"/>
        <v>0</v>
      </c>
      <c r="AA13" s="2">
        <f t="shared" si="8"/>
        <v>6468059</v>
      </c>
      <c r="AB13" s="145" t="str">
        <f t="shared" si="9"/>
        <v>TER B</v>
      </c>
      <c r="AC13" s="146">
        <f t="shared" si="1"/>
        <v>2.5000000000000001E-3</v>
      </c>
      <c r="AD13" s="2">
        <f t="shared" si="10"/>
        <v>16170</v>
      </c>
      <c r="AE13" s="2">
        <f t="shared" si="11"/>
        <v>0</v>
      </c>
      <c r="AF13" s="2">
        <f t="shared" si="12"/>
        <v>16170</v>
      </c>
      <c r="AG13" s="109"/>
      <c r="AH13" s="109"/>
    </row>
    <row r="14" spans="1:34" ht="10.5">
      <c r="A14" s="24">
        <f t="shared" si="13"/>
        <v>7</v>
      </c>
      <c r="B14" s="16" t="s">
        <v>244</v>
      </c>
      <c r="C14" s="107" t="s">
        <v>299</v>
      </c>
      <c r="D14" s="105" t="s">
        <v>227</v>
      </c>
      <c r="E14" s="26" t="s">
        <v>293</v>
      </c>
      <c r="F14" s="23">
        <v>44927</v>
      </c>
      <c r="G14" s="23">
        <v>45291</v>
      </c>
      <c r="H14" s="22" t="s">
        <v>21</v>
      </c>
      <c r="I14" s="22" t="s">
        <v>39</v>
      </c>
      <c r="J14" s="106" t="s">
        <v>22</v>
      </c>
      <c r="K14" s="1" t="s">
        <v>35</v>
      </c>
      <c r="L14" s="20">
        <f t="shared" si="2"/>
        <v>12</v>
      </c>
      <c r="M14" s="20">
        <f t="shared" si="3"/>
        <v>1</v>
      </c>
      <c r="N14" s="21" t="str">
        <f t="shared" si="4"/>
        <v>Y</v>
      </c>
      <c r="O14" s="1">
        <f t="shared" si="5"/>
        <v>1</v>
      </c>
      <c r="P14" s="2">
        <v>6100000</v>
      </c>
      <c r="Q14" s="19">
        <v>0</v>
      </c>
      <c r="R14" s="2">
        <v>617500</v>
      </c>
      <c r="S14" s="2">
        <v>0</v>
      </c>
      <c r="T14" s="2">
        <v>236080</v>
      </c>
      <c r="U14" s="2">
        <v>0</v>
      </c>
      <c r="V14" s="2">
        <v>0</v>
      </c>
      <c r="W14" s="2">
        <v>0</v>
      </c>
      <c r="X14" s="2">
        <v>104000</v>
      </c>
      <c r="Y14" s="2">
        <f t="shared" si="6"/>
        <v>6953580</v>
      </c>
      <c r="Z14" s="2">
        <f t="shared" si="7"/>
        <v>0</v>
      </c>
      <c r="AA14" s="2">
        <f t="shared" si="8"/>
        <v>6953580</v>
      </c>
      <c r="AB14" s="145" t="str">
        <f t="shared" si="9"/>
        <v>TER A</v>
      </c>
      <c r="AC14" s="146">
        <f t="shared" si="1"/>
        <v>1.2500000000000001E-2</v>
      </c>
      <c r="AD14" s="2">
        <f t="shared" si="10"/>
        <v>86920</v>
      </c>
      <c r="AE14" s="2">
        <f t="shared" si="11"/>
        <v>0</v>
      </c>
      <c r="AF14" s="2">
        <f t="shared" si="12"/>
        <v>86920</v>
      </c>
      <c r="AG14" s="109"/>
      <c r="AH14" s="109"/>
    </row>
    <row r="15" spans="1:34" ht="10.5">
      <c r="A15" s="24">
        <f t="shared" si="13"/>
        <v>8</v>
      </c>
      <c r="B15" s="16" t="s">
        <v>244</v>
      </c>
      <c r="C15" s="107" t="s">
        <v>300</v>
      </c>
      <c r="D15" s="105" t="s">
        <v>230</v>
      </c>
      <c r="E15" s="26" t="s">
        <v>293</v>
      </c>
      <c r="F15" s="23">
        <v>44927</v>
      </c>
      <c r="G15" s="23">
        <v>45291</v>
      </c>
      <c r="H15" s="22" t="s">
        <v>20</v>
      </c>
      <c r="I15" s="22" t="s">
        <v>23</v>
      </c>
      <c r="J15" s="106" t="s">
        <v>22</v>
      </c>
      <c r="K15" s="1" t="s">
        <v>35</v>
      </c>
      <c r="L15" s="20">
        <f t="shared" si="2"/>
        <v>12</v>
      </c>
      <c r="M15" s="20">
        <f t="shared" si="3"/>
        <v>1</v>
      </c>
      <c r="N15" s="21" t="str">
        <f t="shared" si="4"/>
        <v>Y</v>
      </c>
      <c r="O15" s="1">
        <f t="shared" si="5"/>
        <v>1</v>
      </c>
      <c r="P15" s="2">
        <v>5700000</v>
      </c>
      <c r="Q15" s="19">
        <v>0</v>
      </c>
      <c r="R15" s="2">
        <v>1225000</v>
      </c>
      <c r="S15" s="2">
        <v>103000</v>
      </c>
      <c r="T15" s="2">
        <v>240620</v>
      </c>
      <c r="U15" s="2">
        <v>0</v>
      </c>
      <c r="V15" s="2">
        <v>0</v>
      </c>
      <c r="W15" s="2">
        <v>0</v>
      </c>
      <c r="X15" s="2">
        <v>106000</v>
      </c>
      <c r="Y15" s="2">
        <f t="shared" si="6"/>
        <v>7268620</v>
      </c>
      <c r="Z15" s="2">
        <f t="shared" si="7"/>
        <v>0</v>
      </c>
      <c r="AA15" s="2">
        <f t="shared" si="8"/>
        <v>7268620</v>
      </c>
      <c r="AB15" s="145" t="str">
        <f t="shared" si="9"/>
        <v>TER B</v>
      </c>
      <c r="AC15" s="146">
        <f t="shared" si="1"/>
        <v>7.4999999999999997E-3</v>
      </c>
      <c r="AD15" s="2">
        <f t="shared" si="10"/>
        <v>54515</v>
      </c>
      <c r="AE15" s="2">
        <f t="shared" si="11"/>
        <v>0</v>
      </c>
      <c r="AF15" s="2">
        <f t="shared" si="12"/>
        <v>54515</v>
      </c>
      <c r="AG15" s="109"/>
      <c r="AH15" s="109"/>
    </row>
    <row r="16" spans="1:34" ht="10.5">
      <c r="A16" s="24">
        <f t="shared" si="13"/>
        <v>9</v>
      </c>
      <c r="B16" s="16"/>
      <c r="C16" s="107"/>
      <c r="D16" s="105"/>
      <c r="E16" s="26" t="s">
        <v>84</v>
      </c>
      <c r="F16" s="23">
        <v>44927</v>
      </c>
      <c r="G16" s="23">
        <v>45291</v>
      </c>
      <c r="H16" s="22" t="s">
        <v>20</v>
      </c>
      <c r="I16" s="22" t="s">
        <v>39</v>
      </c>
      <c r="J16" s="106" t="s">
        <v>22</v>
      </c>
      <c r="K16" s="1" t="s">
        <v>35</v>
      </c>
      <c r="L16" s="20">
        <f t="shared" si="2"/>
        <v>12</v>
      </c>
      <c r="M16" s="20">
        <f t="shared" si="3"/>
        <v>1</v>
      </c>
      <c r="N16" s="21" t="str">
        <f t="shared" si="4"/>
        <v>N</v>
      </c>
      <c r="O16" s="1">
        <f t="shared" si="5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f t="shared" si="6"/>
        <v>0</v>
      </c>
      <c r="Z16" s="2">
        <f t="shared" si="7"/>
        <v>0</v>
      </c>
      <c r="AA16" s="2">
        <f t="shared" si="8"/>
        <v>0</v>
      </c>
      <c r="AB16" s="145" t="str">
        <f t="shared" si="9"/>
        <v>TER A</v>
      </c>
      <c r="AC16" s="146">
        <f t="shared" si="1"/>
        <v>0</v>
      </c>
      <c r="AD16" s="2">
        <f t="shared" si="10"/>
        <v>0</v>
      </c>
      <c r="AE16" s="2">
        <f t="shared" si="11"/>
        <v>0</v>
      </c>
      <c r="AF16" s="2">
        <f t="shared" si="12"/>
        <v>0</v>
      </c>
      <c r="AG16" s="109"/>
      <c r="AH16" s="109"/>
    </row>
    <row r="17" spans="1:34" ht="10.5">
      <c r="A17" s="24">
        <f t="shared" si="13"/>
        <v>10</v>
      </c>
      <c r="B17" s="16"/>
      <c r="C17" s="107"/>
      <c r="D17" s="105"/>
      <c r="E17" s="26" t="s">
        <v>84</v>
      </c>
      <c r="F17" s="23">
        <v>44927</v>
      </c>
      <c r="G17" s="23">
        <v>45291</v>
      </c>
      <c r="H17" s="22" t="s">
        <v>20</v>
      </c>
      <c r="I17" s="22" t="s">
        <v>39</v>
      </c>
      <c r="J17" s="106" t="s">
        <v>22</v>
      </c>
      <c r="K17" s="1" t="s">
        <v>35</v>
      </c>
      <c r="L17" s="20">
        <f t="shared" si="2"/>
        <v>12</v>
      </c>
      <c r="M17" s="20">
        <f t="shared" si="3"/>
        <v>1</v>
      </c>
      <c r="N17" s="21" t="str">
        <f t="shared" si="4"/>
        <v>N</v>
      </c>
      <c r="O17" s="1">
        <f t="shared" si="5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f t="shared" si="6"/>
        <v>0</v>
      </c>
      <c r="Z17" s="2">
        <f t="shared" si="7"/>
        <v>0</v>
      </c>
      <c r="AA17" s="2">
        <f t="shared" si="8"/>
        <v>0</v>
      </c>
      <c r="AB17" s="145" t="str">
        <f t="shared" si="9"/>
        <v>TER A</v>
      </c>
      <c r="AC17" s="146">
        <f t="shared" si="1"/>
        <v>0</v>
      </c>
      <c r="AD17" s="2">
        <f t="shared" si="10"/>
        <v>0</v>
      </c>
      <c r="AE17" s="2">
        <f t="shared" si="11"/>
        <v>0</v>
      </c>
      <c r="AF17" s="2">
        <f t="shared" si="12"/>
        <v>0</v>
      </c>
      <c r="AG17" s="109"/>
      <c r="AH17" s="109"/>
    </row>
    <row r="18" spans="1:34" ht="10.5">
      <c r="A18" s="24">
        <f t="shared" si="13"/>
        <v>11</v>
      </c>
      <c r="B18" s="16"/>
      <c r="C18" s="107"/>
      <c r="D18" s="105"/>
      <c r="E18" s="26" t="s">
        <v>84</v>
      </c>
      <c r="F18" s="23">
        <v>44927</v>
      </c>
      <c r="G18" s="23">
        <v>45291</v>
      </c>
      <c r="H18" s="22" t="s">
        <v>20</v>
      </c>
      <c r="I18" s="22" t="s">
        <v>39</v>
      </c>
      <c r="J18" s="106" t="s">
        <v>22</v>
      </c>
      <c r="K18" s="1" t="s">
        <v>35</v>
      </c>
      <c r="L18" s="20">
        <f t="shared" si="2"/>
        <v>12</v>
      </c>
      <c r="M18" s="20">
        <f t="shared" si="3"/>
        <v>1</v>
      </c>
      <c r="N18" s="21" t="str">
        <f t="shared" si="4"/>
        <v>N</v>
      </c>
      <c r="O18" s="1">
        <f t="shared" si="5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f t="shared" si="6"/>
        <v>0</v>
      </c>
      <c r="Z18" s="2">
        <f t="shared" si="7"/>
        <v>0</v>
      </c>
      <c r="AA18" s="2">
        <f t="shared" si="8"/>
        <v>0</v>
      </c>
      <c r="AB18" s="145" t="str">
        <f t="shared" si="9"/>
        <v>TER A</v>
      </c>
      <c r="AC18" s="146">
        <f t="shared" si="1"/>
        <v>0</v>
      </c>
      <c r="AD18" s="2">
        <f t="shared" si="10"/>
        <v>0</v>
      </c>
      <c r="AE18" s="2">
        <f t="shared" si="11"/>
        <v>0</v>
      </c>
      <c r="AF18" s="2">
        <f t="shared" si="12"/>
        <v>0</v>
      </c>
      <c r="AG18" s="109"/>
      <c r="AH18" s="109"/>
    </row>
    <row r="19" spans="1:34" ht="10.5">
      <c r="A19" s="24">
        <f t="shared" si="13"/>
        <v>12</v>
      </c>
      <c r="B19" s="16"/>
      <c r="C19" s="107"/>
      <c r="D19" s="105"/>
      <c r="E19" s="26" t="s">
        <v>84</v>
      </c>
      <c r="F19" s="23">
        <v>44927</v>
      </c>
      <c r="G19" s="23">
        <v>45291</v>
      </c>
      <c r="H19" s="22" t="s">
        <v>20</v>
      </c>
      <c r="I19" s="22" t="s">
        <v>39</v>
      </c>
      <c r="J19" s="106" t="s">
        <v>22</v>
      </c>
      <c r="K19" s="1" t="s">
        <v>35</v>
      </c>
      <c r="L19" s="20">
        <f t="shared" si="2"/>
        <v>12</v>
      </c>
      <c r="M19" s="20">
        <f t="shared" si="3"/>
        <v>1</v>
      </c>
      <c r="N19" s="21" t="str">
        <f t="shared" si="4"/>
        <v>N</v>
      </c>
      <c r="O19" s="1">
        <f t="shared" si="5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f t="shared" si="6"/>
        <v>0</v>
      </c>
      <c r="Z19" s="2">
        <f t="shared" si="7"/>
        <v>0</v>
      </c>
      <c r="AA19" s="2">
        <f t="shared" si="8"/>
        <v>0</v>
      </c>
      <c r="AB19" s="145" t="str">
        <f t="shared" si="9"/>
        <v>TER A</v>
      </c>
      <c r="AC19" s="146">
        <f t="shared" si="1"/>
        <v>0</v>
      </c>
      <c r="AD19" s="2">
        <f t="shared" si="10"/>
        <v>0</v>
      </c>
      <c r="AE19" s="2">
        <f t="shared" si="11"/>
        <v>0</v>
      </c>
      <c r="AF19" s="2">
        <f t="shared" si="12"/>
        <v>0</v>
      </c>
      <c r="AG19" s="109"/>
      <c r="AH19" s="109"/>
    </row>
    <row r="20" spans="1:34" ht="10.5">
      <c r="A20" s="24">
        <f t="shared" si="13"/>
        <v>13</v>
      </c>
      <c r="B20" s="16"/>
      <c r="C20" s="107"/>
      <c r="D20" s="105"/>
      <c r="E20" s="26" t="s">
        <v>84</v>
      </c>
      <c r="F20" s="23">
        <v>44927</v>
      </c>
      <c r="G20" s="23">
        <v>45291</v>
      </c>
      <c r="H20" s="22" t="s">
        <v>20</v>
      </c>
      <c r="I20" s="22" t="s">
        <v>39</v>
      </c>
      <c r="J20" s="106" t="s">
        <v>22</v>
      </c>
      <c r="K20" s="1" t="s">
        <v>35</v>
      </c>
      <c r="L20" s="20">
        <f t="shared" si="2"/>
        <v>12</v>
      </c>
      <c r="M20" s="20">
        <f t="shared" si="3"/>
        <v>1</v>
      </c>
      <c r="N20" s="21" t="str">
        <f t="shared" si="4"/>
        <v>N</v>
      </c>
      <c r="O20" s="1">
        <f t="shared" si="5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6"/>
        <v>0</v>
      </c>
      <c r="Z20" s="2">
        <f t="shared" si="7"/>
        <v>0</v>
      </c>
      <c r="AA20" s="2">
        <f t="shared" si="8"/>
        <v>0</v>
      </c>
      <c r="AB20" s="145" t="str">
        <f t="shared" si="9"/>
        <v>TER A</v>
      </c>
      <c r="AC20" s="146">
        <f t="shared" si="1"/>
        <v>0</v>
      </c>
      <c r="AD20" s="2">
        <f t="shared" si="10"/>
        <v>0</v>
      </c>
      <c r="AE20" s="2">
        <f t="shared" si="11"/>
        <v>0</v>
      </c>
      <c r="AF20" s="2">
        <f t="shared" si="12"/>
        <v>0</v>
      </c>
      <c r="AG20" s="109"/>
      <c r="AH20" s="109"/>
    </row>
    <row r="21" spans="1:34" ht="10.5">
      <c r="A21" s="24">
        <f t="shared" si="13"/>
        <v>14</v>
      </c>
      <c r="B21" s="16"/>
      <c r="C21" s="107"/>
      <c r="D21" s="105"/>
      <c r="E21" s="26" t="s">
        <v>84</v>
      </c>
      <c r="F21" s="23">
        <v>45200</v>
      </c>
      <c r="G21" s="23">
        <v>45291</v>
      </c>
      <c r="H21" s="22" t="s">
        <v>20</v>
      </c>
      <c r="I21" s="22" t="s">
        <v>39</v>
      </c>
      <c r="J21" s="106" t="s">
        <v>22</v>
      </c>
      <c r="K21" s="1" t="s">
        <v>35</v>
      </c>
      <c r="L21" s="20">
        <f t="shared" si="2"/>
        <v>3</v>
      </c>
      <c r="M21" s="20">
        <f t="shared" si="3"/>
        <v>1</v>
      </c>
      <c r="N21" s="21" t="str">
        <f t="shared" si="4"/>
        <v>N</v>
      </c>
      <c r="O21" s="1">
        <f t="shared" si="5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f t="shared" si="6"/>
        <v>0</v>
      </c>
      <c r="Z21" s="2">
        <f t="shared" si="7"/>
        <v>0</v>
      </c>
      <c r="AA21" s="2">
        <f t="shared" si="8"/>
        <v>0</v>
      </c>
      <c r="AB21" s="145" t="str">
        <f t="shared" si="9"/>
        <v>TER A</v>
      </c>
      <c r="AC21" s="146">
        <f t="shared" si="1"/>
        <v>0</v>
      </c>
      <c r="AD21" s="2">
        <f t="shared" si="10"/>
        <v>0</v>
      </c>
      <c r="AE21" s="2">
        <f t="shared" si="11"/>
        <v>0</v>
      </c>
      <c r="AF21" s="2">
        <f t="shared" si="12"/>
        <v>0</v>
      </c>
    </row>
    <row r="22" spans="1:34" ht="10.5">
      <c r="A22" s="24">
        <f t="shared" si="13"/>
        <v>15</v>
      </c>
      <c r="B22" s="16"/>
      <c r="C22" s="107"/>
      <c r="D22" s="105"/>
      <c r="E22" s="26" t="s">
        <v>84</v>
      </c>
      <c r="F22" s="23">
        <v>44927</v>
      </c>
      <c r="G22" s="23">
        <v>45291</v>
      </c>
      <c r="H22" s="22" t="s">
        <v>20</v>
      </c>
      <c r="I22" s="22" t="s">
        <v>39</v>
      </c>
      <c r="J22" s="106" t="s">
        <v>22</v>
      </c>
      <c r="K22" s="1" t="s">
        <v>35</v>
      </c>
      <c r="L22" s="20">
        <f t="shared" si="2"/>
        <v>12</v>
      </c>
      <c r="M22" s="20">
        <f t="shared" si="3"/>
        <v>1</v>
      </c>
      <c r="N22" s="21" t="str">
        <f t="shared" si="4"/>
        <v>N</v>
      </c>
      <c r="O22" s="1">
        <f t="shared" si="5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f t="shared" si="6"/>
        <v>0</v>
      </c>
      <c r="Z22" s="2">
        <f t="shared" si="7"/>
        <v>0</v>
      </c>
      <c r="AA22" s="2">
        <f t="shared" si="8"/>
        <v>0</v>
      </c>
      <c r="AB22" s="145" t="str">
        <f t="shared" si="9"/>
        <v>TER A</v>
      </c>
      <c r="AC22" s="146">
        <f t="shared" si="1"/>
        <v>0</v>
      </c>
      <c r="AD22" s="2">
        <f t="shared" si="10"/>
        <v>0</v>
      </c>
      <c r="AE22" s="2">
        <f t="shared" si="11"/>
        <v>0</v>
      </c>
      <c r="AF22" s="2">
        <f t="shared" si="12"/>
        <v>0</v>
      </c>
    </row>
    <row r="23" spans="1:34" ht="10.5">
      <c r="A23" s="24">
        <f t="shared" si="13"/>
        <v>16</v>
      </c>
      <c r="B23" s="16"/>
      <c r="C23" s="107"/>
      <c r="D23" s="105"/>
      <c r="E23" s="26" t="s">
        <v>84</v>
      </c>
      <c r="F23" s="23">
        <v>44927</v>
      </c>
      <c r="G23" s="23">
        <v>45291</v>
      </c>
      <c r="H23" s="22" t="s">
        <v>20</v>
      </c>
      <c r="I23" s="22" t="s">
        <v>39</v>
      </c>
      <c r="J23" s="106" t="s">
        <v>22</v>
      </c>
      <c r="K23" s="1" t="s">
        <v>35</v>
      </c>
      <c r="L23" s="20">
        <f t="shared" si="2"/>
        <v>12</v>
      </c>
      <c r="M23" s="20">
        <f t="shared" si="3"/>
        <v>1</v>
      </c>
      <c r="N23" s="21" t="str">
        <f t="shared" si="4"/>
        <v>N</v>
      </c>
      <c r="O23" s="1">
        <f t="shared" si="5"/>
        <v>0</v>
      </c>
      <c r="P23" s="2">
        <v>0</v>
      </c>
      <c r="Q23" s="19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f t="shared" si="6"/>
        <v>0</v>
      </c>
      <c r="Z23" s="2">
        <f t="shared" si="7"/>
        <v>0</v>
      </c>
      <c r="AA23" s="2">
        <f t="shared" si="8"/>
        <v>0</v>
      </c>
      <c r="AB23" s="145" t="str">
        <f t="shared" si="9"/>
        <v>TER A</v>
      </c>
      <c r="AC23" s="146">
        <f t="shared" si="1"/>
        <v>0</v>
      </c>
      <c r="AD23" s="2">
        <f t="shared" si="10"/>
        <v>0</v>
      </c>
      <c r="AE23" s="2">
        <f t="shared" si="11"/>
        <v>0</v>
      </c>
      <c r="AF23" s="2">
        <f t="shared" si="12"/>
        <v>0</v>
      </c>
    </row>
    <row r="24" spans="1:34" ht="10.5">
      <c r="A24" s="24">
        <f t="shared" si="13"/>
        <v>17</v>
      </c>
      <c r="B24" s="16"/>
      <c r="C24" s="107"/>
      <c r="D24" s="105"/>
      <c r="E24" s="26" t="s">
        <v>84</v>
      </c>
      <c r="F24" s="23">
        <v>44927</v>
      </c>
      <c r="G24" s="23">
        <v>45291</v>
      </c>
      <c r="H24" s="22" t="s">
        <v>20</v>
      </c>
      <c r="I24" s="22" t="s">
        <v>39</v>
      </c>
      <c r="J24" s="106" t="s">
        <v>22</v>
      </c>
      <c r="K24" s="1" t="s">
        <v>35</v>
      </c>
      <c r="L24" s="20">
        <f t="shared" si="2"/>
        <v>12</v>
      </c>
      <c r="M24" s="20">
        <f t="shared" si="3"/>
        <v>1</v>
      </c>
      <c r="N24" s="21" t="str">
        <f t="shared" si="4"/>
        <v>N</v>
      </c>
      <c r="O24" s="1">
        <f t="shared" si="5"/>
        <v>0</v>
      </c>
      <c r="P24" s="2">
        <v>0</v>
      </c>
      <c r="Q24" s="19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f t="shared" si="6"/>
        <v>0</v>
      </c>
      <c r="Z24" s="2">
        <f t="shared" si="7"/>
        <v>0</v>
      </c>
      <c r="AA24" s="2">
        <f t="shared" si="8"/>
        <v>0</v>
      </c>
      <c r="AB24" s="145" t="str">
        <f t="shared" si="9"/>
        <v>TER A</v>
      </c>
      <c r="AC24" s="146">
        <f t="shared" si="1"/>
        <v>0</v>
      </c>
      <c r="AD24" s="2">
        <f t="shared" si="10"/>
        <v>0</v>
      </c>
      <c r="AE24" s="2">
        <f t="shared" si="11"/>
        <v>0</v>
      </c>
      <c r="AF24" s="2">
        <f t="shared" si="12"/>
        <v>0</v>
      </c>
    </row>
    <row r="25" spans="1:34" ht="10.5">
      <c r="A25" s="24">
        <f t="shared" si="13"/>
        <v>18</v>
      </c>
      <c r="B25" s="16"/>
      <c r="C25" s="107"/>
      <c r="D25" s="105"/>
      <c r="E25" s="26" t="s">
        <v>84</v>
      </c>
      <c r="F25" s="23">
        <v>44927</v>
      </c>
      <c r="G25" s="23">
        <v>45291</v>
      </c>
      <c r="H25" s="22" t="s">
        <v>20</v>
      </c>
      <c r="I25" s="22" t="s">
        <v>39</v>
      </c>
      <c r="J25" s="106" t="s">
        <v>22</v>
      </c>
      <c r="K25" s="1" t="s">
        <v>35</v>
      </c>
      <c r="L25" s="20">
        <f t="shared" si="2"/>
        <v>12</v>
      </c>
      <c r="M25" s="20">
        <f t="shared" si="3"/>
        <v>1</v>
      </c>
      <c r="N25" s="21" t="str">
        <f t="shared" si="4"/>
        <v>N</v>
      </c>
      <c r="O25" s="1">
        <f t="shared" si="5"/>
        <v>0</v>
      </c>
      <c r="P25" s="2">
        <v>0</v>
      </c>
      <c r="Q25" s="19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 t="shared" si="6"/>
        <v>0</v>
      </c>
      <c r="Z25" s="2">
        <f t="shared" si="7"/>
        <v>0</v>
      </c>
      <c r="AA25" s="2">
        <f t="shared" si="8"/>
        <v>0</v>
      </c>
      <c r="AB25" s="145" t="str">
        <f t="shared" si="9"/>
        <v>TER A</v>
      </c>
      <c r="AC25" s="146">
        <f t="shared" si="1"/>
        <v>0</v>
      </c>
      <c r="AD25" s="2">
        <f t="shared" si="10"/>
        <v>0</v>
      </c>
      <c r="AE25" s="2">
        <f t="shared" si="11"/>
        <v>0</v>
      </c>
      <c r="AF25" s="2">
        <f t="shared" si="12"/>
        <v>0</v>
      </c>
    </row>
    <row r="26" spans="1:34" ht="10.5">
      <c r="A26" s="24">
        <f t="shared" si="13"/>
        <v>19</v>
      </c>
      <c r="B26" s="16"/>
      <c r="C26" s="107"/>
      <c r="D26" s="105"/>
      <c r="E26" s="26" t="s">
        <v>84</v>
      </c>
      <c r="F26" s="23">
        <v>44927</v>
      </c>
      <c r="G26" s="23">
        <v>45291</v>
      </c>
      <c r="H26" s="22" t="s">
        <v>20</v>
      </c>
      <c r="I26" s="22" t="s">
        <v>39</v>
      </c>
      <c r="J26" s="106" t="s">
        <v>22</v>
      </c>
      <c r="K26" s="1" t="s">
        <v>35</v>
      </c>
      <c r="L26" s="20">
        <f t="shared" si="2"/>
        <v>12</v>
      </c>
      <c r="M26" s="20">
        <f t="shared" si="3"/>
        <v>1</v>
      </c>
      <c r="N26" s="21" t="str">
        <f t="shared" si="4"/>
        <v>N</v>
      </c>
      <c r="O26" s="1">
        <f t="shared" si="5"/>
        <v>0</v>
      </c>
      <c r="P26" s="2">
        <v>0</v>
      </c>
      <c r="Q26" s="19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f t="shared" si="6"/>
        <v>0</v>
      </c>
      <c r="Z26" s="2">
        <f t="shared" si="7"/>
        <v>0</v>
      </c>
      <c r="AA26" s="2">
        <f t="shared" si="8"/>
        <v>0</v>
      </c>
      <c r="AB26" s="145" t="str">
        <f t="shared" si="9"/>
        <v>TER A</v>
      </c>
      <c r="AC26" s="146">
        <f t="shared" si="1"/>
        <v>0</v>
      </c>
      <c r="AD26" s="2">
        <f t="shared" si="10"/>
        <v>0</v>
      </c>
      <c r="AE26" s="2">
        <f t="shared" si="11"/>
        <v>0</v>
      </c>
      <c r="AF26" s="2">
        <f t="shared" si="12"/>
        <v>0</v>
      </c>
    </row>
    <row r="27" spans="1:34" ht="10.5">
      <c r="A27" s="24">
        <f t="shared" ref="A27:A36" si="14">+A16+1</f>
        <v>10</v>
      </c>
      <c r="B27" s="16"/>
      <c r="C27" s="107"/>
      <c r="D27" s="105"/>
      <c r="E27" s="26" t="s">
        <v>84</v>
      </c>
      <c r="F27" s="23">
        <v>44927</v>
      </c>
      <c r="G27" s="23">
        <v>45291</v>
      </c>
      <c r="H27" s="22" t="s">
        <v>20</v>
      </c>
      <c r="I27" s="22" t="s">
        <v>39</v>
      </c>
      <c r="J27" s="106" t="s">
        <v>22</v>
      </c>
      <c r="K27" s="1" t="s">
        <v>35</v>
      </c>
      <c r="L27" s="20">
        <f t="shared" si="2"/>
        <v>12</v>
      </c>
      <c r="M27" s="20">
        <f t="shared" si="3"/>
        <v>1</v>
      </c>
      <c r="N27" s="21" t="str">
        <f t="shared" si="4"/>
        <v>N</v>
      </c>
      <c r="O27" s="1">
        <f t="shared" si="5"/>
        <v>0</v>
      </c>
      <c r="P27" s="2">
        <v>0</v>
      </c>
      <c r="Q27" s="19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f t="shared" si="6"/>
        <v>0</v>
      </c>
      <c r="Z27" s="2">
        <f t="shared" si="7"/>
        <v>0</v>
      </c>
      <c r="AA27" s="2">
        <f t="shared" si="8"/>
        <v>0</v>
      </c>
      <c r="AB27" s="145" t="str">
        <f t="shared" si="9"/>
        <v>TER A</v>
      </c>
      <c r="AC27" s="146">
        <f t="shared" si="1"/>
        <v>0</v>
      </c>
      <c r="AD27" s="2">
        <f t="shared" si="10"/>
        <v>0</v>
      </c>
      <c r="AE27" s="2">
        <f t="shared" si="11"/>
        <v>0</v>
      </c>
      <c r="AF27" s="2">
        <f t="shared" si="12"/>
        <v>0</v>
      </c>
    </row>
    <row r="28" spans="1:34" ht="10.5">
      <c r="A28" s="24">
        <f t="shared" si="14"/>
        <v>11</v>
      </c>
      <c r="B28" s="16"/>
      <c r="C28" s="107"/>
      <c r="D28" s="105"/>
      <c r="E28" s="26" t="s">
        <v>84</v>
      </c>
      <c r="F28" s="23">
        <v>44927</v>
      </c>
      <c r="G28" s="23">
        <v>45291</v>
      </c>
      <c r="H28" s="22" t="s">
        <v>20</v>
      </c>
      <c r="I28" s="22" t="s">
        <v>39</v>
      </c>
      <c r="J28" s="106" t="s">
        <v>22</v>
      </c>
      <c r="K28" s="1" t="s">
        <v>35</v>
      </c>
      <c r="L28" s="20">
        <f t="shared" si="2"/>
        <v>12</v>
      </c>
      <c r="M28" s="20">
        <f t="shared" si="3"/>
        <v>1</v>
      </c>
      <c r="N28" s="21" t="str">
        <f t="shared" si="4"/>
        <v>N</v>
      </c>
      <c r="O28" s="1">
        <f t="shared" si="5"/>
        <v>0</v>
      </c>
      <c r="P28" s="2">
        <v>0</v>
      </c>
      <c r="Q28" s="19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f t="shared" si="6"/>
        <v>0</v>
      </c>
      <c r="Z28" s="2">
        <f t="shared" si="7"/>
        <v>0</v>
      </c>
      <c r="AA28" s="2">
        <f t="shared" si="8"/>
        <v>0</v>
      </c>
      <c r="AB28" s="145" t="str">
        <f t="shared" si="9"/>
        <v>TER A</v>
      </c>
      <c r="AC28" s="146">
        <f t="shared" si="1"/>
        <v>0</v>
      </c>
      <c r="AD28" s="2">
        <f t="shared" si="10"/>
        <v>0</v>
      </c>
      <c r="AE28" s="2">
        <f t="shared" si="11"/>
        <v>0</v>
      </c>
      <c r="AF28" s="2">
        <f t="shared" si="12"/>
        <v>0</v>
      </c>
    </row>
    <row r="29" spans="1:34" ht="10.5">
      <c r="A29" s="24">
        <f t="shared" si="14"/>
        <v>12</v>
      </c>
      <c r="B29" s="16"/>
      <c r="C29" s="107"/>
      <c r="D29" s="105"/>
      <c r="E29" s="26" t="s">
        <v>84</v>
      </c>
      <c r="F29" s="23">
        <v>44927</v>
      </c>
      <c r="G29" s="23">
        <v>45291</v>
      </c>
      <c r="H29" s="22" t="s">
        <v>20</v>
      </c>
      <c r="I29" s="22" t="s">
        <v>39</v>
      </c>
      <c r="J29" s="106" t="s">
        <v>22</v>
      </c>
      <c r="K29" s="1" t="s">
        <v>35</v>
      </c>
      <c r="L29" s="20">
        <f t="shared" si="2"/>
        <v>12</v>
      </c>
      <c r="M29" s="20">
        <f t="shared" si="3"/>
        <v>1</v>
      </c>
      <c r="N29" s="21" t="str">
        <f t="shared" si="4"/>
        <v>N</v>
      </c>
      <c r="O29" s="1">
        <f t="shared" si="5"/>
        <v>0</v>
      </c>
      <c r="P29" s="2">
        <v>0</v>
      </c>
      <c r="Q29" s="19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f t="shared" si="6"/>
        <v>0</v>
      </c>
      <c r="Z29" s="2">
        <f t="shared" si="7"/>
        <v>0</v>
      </c>
      <c r="AA29" s="2">
        <f t="shared" si="8"/>
        <v>0</v>
      </c>
      <c r="AB29" s="145" t="str">
        <f t="shared" si="9"/>
        <v>TER A</v>
      </c>
      <c r="AC29" s="146">
        <f t="shared" si="1"/>
        <v>0</v>
      </c>
      <c r="AD29" s="2">
        <f t="shared" si="10"/>
        <v>0</v>
      </c>
      <c r="AE29" s="2">
        <f t="shared" si="11"/>
        <v>0</v>
      </c>
      <c r="AF29" s="2">
        <f t="shared" si="12"/>
        <v>0</v>
      </c>
    </row>
    <row r="30" spans="1:34" ht="10.5">
      <c r="A30" s="24">
        <f t="shared" si="14"/>
        <v>13</v>
      </c>
      <c r="B30" s="16"/>
      <c r="C30" s="107"/>
      <c r="D30" s="105"/>
      <c r="E30" s="26" t="s">
        <v>84</v>
      </c>
      <c r="F30" s="23">
        <v>44927</v>
      </c>
      <c r="G30" s="23">
        <v>45291</v>
      </c>
      <c r="H30" s="22" t="s">
        <v>20</v>
      </c>
      <c r="I30" s="22" t="s">
        <v>39</v>
      </c>
      <c r="J30" s="106" t="s">
        <v>22</v>
      </c>
      <c r="K30" s="1" t="s">
        <v>35</v>
      </c>
      <c r="L30" s="20">
        <f t="shared" si="2"/>
        <v>12</v>
      </c>
      <c r="M30" s="20">
        <f t="shared" si="3"/>
        <v>1</v>
      </c>
      <c r="N30" s="21" t="str">
        <f t="shared" si="4"/>
        <v>N</v>
      </c>
      <c r="O30" s="1">
        <f t="shared" si="5"/>
        <v>0</v>
      </c>
      <c r="P30" s="2">
        <v>0</v>
      </c>
      <c r="Q30" s="19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6"/>
        <v>0</v>
      </c>
      <c r="Z30" s="2">
        <f t="shared" si="7"/>
        <v>0</v>
      </c>
      <c r="AA30" s="2">
        <f t="shared" si="8"/>
        <v>0</v>
      </c>
      <c r="AB30" s="145" t="str">
        <f t="shared" si="9"/>
        <v>TER A</v>
      </c>
      <c r="AC30" s="146">
        <f t="shared" si="1"/>
        <v>0</v>
      </c>
      <c r="AD30" s="2">
        <f t="shared" si="10"/>
        <v>0</v>
      </c>
      <c r="AE30" s="2">
        <f t="shared" si="11"/>
        <v>0</v>
      </c>
      <c r="AF30" s="2">
        <f t="shared" si="12"/>
        <v>0</v>
      </c>
    </row>
    <row r="31" spans="1:34" ht="10.5">
      <c r="A31" s="24">
        <f t="shared" si="14"/>
        <v>14</v>
      </c>
      <c r="B31" s="16"/>
      <c r="C31" s="107"/>
      <c r="D31" s="105"/>
      <c r="E31" s="26" t="s">
        <v>84</v>
      </c>
      <c r="F31" s="23">
        <v>44927</v>
      </c>
      <c r="G31" s="23">
        <v>45291</v>
      </c>
      <c r="H31" s="22" t="s">
        <v>20</v>
      </c>
      <c r="I31" s="22" t="s">
        <v>39</v>
      </c>
      <c r="J31" s="106" t="s">
        <v>22</v>
      </c>
      <c r="K31" s="1" t="s">
        <v>35</v>
      </c>
      <c r="L31" s="20">
        <f t="shared" si="2"/>
        <v>12</v>
      </c>
      <c r="M31" s="20">
        <f t="shared" si="3"/>
        <v>1</v>
      </c>
      <c r="N31" s="21" t="str">
        <f t="shared" si="4"/>
        <v>N</v>
      </c>
      <c r="O31" s="1">
        <f t="shared" si="5"/>
        <v>0</v>
      </c>
      <c r="P31" s="2">
        <v>0</v>
      </c>
      <c r="Q31" s="19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6"/>
        <v>0</v>
      </c>
      <c r="Z31" s="2">
        <f t="shared" si="7"/>
        <v>0</v>
      </c>
      <c r="AA31" s="2">
        <f t="shared" si="8"/>
        <v>0</v>
      </c>
      <c r="AB31" s="145" t="str">
        <f t="shared" si="9"/>
        <v>TER A</v>
      </c>
      <c r="AC31" s="146">
        <f t="shared" si="1"/>
        <v>0</v>
      </c>
      <c r="AD31" s="2">
        <f t="shared" si="10"/>
        <v>0</v>
      </c>
      <c r="AE31" s="2">
        <f t="shared" si="11"/>
        <v>0</v>
      </c>
      <c r="AF31" s="2">
        <f t="shared" si="12"/>
        <v>0</v>
      </c>
    </row>
    <row r="32" spans="1:34" ht="10.5">
      <c r="A32" s="24">
        <f t="shared" si="14"/>
        <v>15</v>
      </c>
      <c r="B32" s="16"/>
      <c r="C32" s="107"/>
      <c r="D32" s="105"/>
      <c r="E32" s="26" t="s">
        <v>84</v>
      </c>
      <c r="F32" s="23">
        <v>44927</v>
      </c>
      <c r="G32" s="23">
        <v>45291</v>
      </c>
      <c r="H32" s="22" t="s">
        <v>20</v>
      </c>
      <c r="I32" s="22" t="s">
        <v>39</v>
      </c>
      <c r="J32" s="106" t="s">
        <v>22</v>
      </c>
      <c r="K32" s="1" t="s">
        <v>35</v>
      </c>
      <c r="L32" s="20">
        <f t="shared" si="2"/>
        <v>12</v>
      </c>
      <c r="M32" s="20">
        <f t="shared" si="3"/>
        <v>1</v>
      </c>
      <c r="N32" s="21" t="str">
        <f t="shared" si="4"/>
        <v>N</v>
      </c>
      <c r="O32" s="1">
        <f t="shared" si="5"/>
        <v>0</v>
      </c>
      <c r="P32" s="2">
        <v>0</v>
      </c>
      <c r="Q32" s="19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6"/>
        <v>0</v>
      </c>
      <c r="Z32" s="2">
        <f t="shared" si="7"/>
        <v>0</v>
      </c>
      <c r="AA32" s="2">
        <f t="shared" si="8"/>
        <v>0</v>
      </c>
      <c r="AB32" s="145" t="str">
        <f t="shared" si="9"/>
        <v>TER A</v>
      </c>
      <c r="AC32" s="146">
        <f t="shared" si="1"/>
        <v>0</v>
      </c>
      <c r="AD32" s="2">
        <f t="shared" si="10"/>
        <v>0</v>
      </c>
      <c r="AE32" s="2">
        <f t="shared" si="11"/>
        <v>0</v>
      </c>
      <c r="AF32" s="2">
        <f t="shared" si="12"/>
        <v>0</v>
      </c>
    </row>
    <row r="33" spans="1:32" ht="10.5">
      <c r="A33" s="24">
        <f t="shared" si="14"/>
        <v>16</v>
      </c>
      <c r="B33" s="16"/>
      <c r="C33" s="107"/>
      <c r="D33" s="105"/>
      <c r="E33" s="26" t="s">
        <v>84</v>
      </c>
      <c r="F33" s="23">
        <v>44927</v>
      </c>
      <c r="G33" s="23">
        <v>45291</v>
      </c>
      <c r="H33" s="22" t="s">
        <v>20</v>
      </c>
      <c r="I33" s="22" t="s">
        <v>39</v>
      </c>
      <c r="J33" s="106" t="s">
        <v>22</v>
      </c>
      <c r="K33" s="1" t="s">
        <v>35</v>
      </c>
      <c r="L33" s="20">
        <f t="shared" si="2"/>
        <v>12</v>
      </c>
      <c r="M33" s="20">
        <f t="shared" si="3"/>
        <v>1</v>
      </c>
      <c r="N33" s="21" t="str">
        <f t="shared" si="4"/>
        <v>N</v>
      </c>
      <c r="O33" s="1">
        <f t="shared" si="5"/>
        <v>0</v>
      </c>
      <c r="P33" s="2">
        <v>0</v>
      </c>
      <c r="Q33" s="19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f t="shared" si="6"/>
        <v>0</v>
      </c>
      <c r="Z33" s="2">
        <f t="shared" si="7"/>
        <v>0</v>
      </c>
      <c r="AA33" s="2">
        <f t="shared" si="8"/>
        <v>0</v>
      </c>
      <c r="AB33" s="145" t="str">
        <f t="shared" si="9"/>
        <v>TER A</v>
      </c>
      <c r="AC33" s="146">
        <f t="shared" si="1"/>
        <v>0</v>
      </c>
      <c r="AD33" s="2">
        <f t="shared" si="10"/>
        <v>0</v>
      </c>
      <c r="AE33" s="2">
        <f t="shared" si="11"/>
        <v>0</v>
      </c>
      <c r="AF33" s="2">
        <f t="shared" si="12"/>
        <v>0</v>
      </c>
    </row>
    <row r="34" spans="1:32" ht="10.5">
      <c r="A34" s="24">
        <f t="shared" si="14"/>
        <v>17</v>
      </c>
      <c r="B34" s="16"/>
      <c r="C34" s="107"/>
      <c r="D34" s="105"/>
      <c r="E34" s="26" t="s">
        <v>84</v>
      </c>
      <c r="F34" s="23">
        <v>44927</v>
      </c>
      <c r="G34" s="23">
        <v>45291</v>
      </c>
      <c r="H34" s="22" t="s">
        <v>20</v>
      </c>
      <c r="I34" s="22" t="s">
        <v>39</v>
      </c>
      <c r="J34" s="106" t="s">
        <v>22</v>
      </c>
      <c r="K34" s="1" t="s">
        <v>35</v>
      </c>
      <c r="L34" s="20">
        <f t="shared" si="2"/>
        <v>12</v>
      </c>
      <c r="M34" s="20">
        <f t="shared" si="3"/>
        <v>1</v>
      </c>
      <c r="N34" s="21" t="str">
        <f t="shared" si="4"/>
        <v>N</v>
      </c>
      <c r="O34" s="1">
        <f t="shared" si="5"/>
        <v>0</v>
      </c>
      <c r="P34" s="2">
        <v>0</v>
      </c>
      <c r="Q34" s="19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f t="shared" si="6"/>
        <v>0</v>
      </c>
      <c r="Z34" s="2">
        <f t="shared" si="7"/>
        <v>0</v>
      </c>
      <c r="AA34" s="2">
        <f t="shared" si="8"/>
        <v>0</v>
      </c>
      <c r="AB34" s="145" t="str">
        <f t="shared" si="9"/>
        <v>TER A</v>
      </c>
      <c r="AC34" s="146">
        <f t="shared" si="1"/>
        <v>0</v>
      </c>
      <c r="AD34" s="2">
        <f t="shared" si="10"/>
        <v>0</v>
      </c>
      <c r="AE34" s="2">
        <f t="shared" si="11"/>
        <v>0</v>
      </c>
      <c r="AF34" s="2">
        <f t="shared" si="12"/>
        <v>0</v>
      </c>
    </row>
    <row r="35" spans="1:32" ht="10.5">
      <c r="A35" s="24">
        <f t="shared" si="14"/>
        <v>18</v>
      </c>
      <c r="B35" s="16"/>
      <c r="C35" s="107"/>
      <c r="D35" s="105"/>
      <c r="E35" s="26" t="s">
        <v>84</v>
      </c>
      <c r="F35" s="23">
        <v>44927</v>
      </c>
      <c r="G35" s="23">
        <v>45291</v>
      </c>
      <c r="H35" s="22" t="s">
        <v>20</v>
      </c>
      <c r="I35" s="22" t="s">
        <v>39</v>
      </c>
      <c r="J35" s="106" t="s">
        <v>22</v>
      </c>
      <c r="K35" s="1" t="s">
        <v>35</v>
      </c>
      <c r="L35" s="20">
        <f t="shared" si="2"/>
        <v>12</v>
      </c>
      <c r="M35" s="20">
        <f t="shared" si="3"/>
        <v>1</v>
      </c>
      <c r="N35" s="21" t="str">
        <f t="shared" si="4"/>
        <v>N</v>
      </c>
      <c r="O35" s="1">
        <f t="shared" si="5"/>
        <v>0</v>
      </c>
      <c r="P35" s="2">
        <v>0</v>
      </c>
      <c r="Q35" s="19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f t="shared" si="6"/>
        <v>0</v>
      </c>
      <c r="Z35" s="2">
        <f t="shared" si="7"/>
        <v>0</v>
      </c>
      <c r="AA35" s="2">
        <f t="shared" si="8"/>
        <v>0</v>
      </c>
      <c r="AB35" s="145" t="str">
        <f t="shared" si="9"/>
        <v>TER A</v>
      </c>
      <c r="AC35" s="146">
        <f t="shared" si="1"/>
        <v>0</v>
      </c>
      <c r="AD35" s="2">
        <f t="shared" si="10"/>
        <v>0</v>
      </c>
      <c r="AE35" s="2">
        <f t="shared" si="11"/>
        <v>0</v>
      </c>
      <c r="AF35" s="2">
        <f t="shared" si="12"/>
        <v>0</v>
      </c>
    </row>
    <row r="36" spans="1:32" ht="10.5">
      <c r="A36" s="24">
        <f t="shared" si="14"/>
        <v>19</v>
      </c>
      <c r="B36" s="16"/>
      <c r="C36" s="107"/>
      <c r="D36" s="105"/>
      <c r="E36" s="26" t="s">
        <v>84</v>
      </c>
      <c r="F36" s="23">
        <v>44927</v>
      </c>
      <c r="G36" s="23">
        <v>45291</v>
      </c>
      <c r="H36" s="22" t="s">
        <v>20</v>
      </c>
      <c r="I36" s="22" t="s">
        <v>39</v>
      </c>
      <c r="J36" s="106" t="s">
        <v>22</v>
      </c>
      <c r="K36" s="1" t="s">
        <v>35</v>
      </c>
      <c r="L36" s="20">
        <f t="shared" si="2"/>
        <v>12</v>
      </c>
      <c r="M36" s="20">
        <f t="shared" si="3"/>
        <v>1</v>
      </c>
      <c r="N36" s="21" t="str">
        <f t="shared" si="4"/>
        <v>N</v>
      </c>
      <c r="O36" s="1">
        <f t="shared" si="5"/>
        <v>0</v>
      </c>
      <c r="P36" s="2">
        <v>0</v>
      </c>
      <c r="Q36" s="19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f t="shared" si="6"/>
        <v>0</v>
      </c>
      <c r="Z36" s="2">
        <f t="shared" si="7"/>
        <v>0</v>
      </c>
      <c r="AA36" s="2">
        <f t="shared" si="8"/>
        <v>0</v>
      </c>
      <c r="AB36" s="145" t="str">
        <f t="shared" si="9"/>
        <v>TER A</v>
      </c>
      <c r="AC36" s="146">
        <f t="shared" si="1"/>
        <v>0</v>
      </c>
      <c r="AD36" s="2">
        <f t="shared" si="10"/>
        <v>0</v>
      </c>
      <c r="AE36" s="2">
        <f t="shared" si="11"/>
        <v>0</v>
      </c>
      <c r="AF36" s="2">
        <f t="shared" si="12"/>
        <v>0</v>
      </c>
    </row>
    <row r="37" spans="1:32" ht="10.5">
      <c r="A37" s="24">
        <f>+A26+1</f>
        <v>20</v>
      </c>
      <c r="B37" s="16"/>
      <c r="C37" s="107"/>
      <c r="D37" s="105"/>
      <c r="E37" s="26" t="s">
        <v>84</v>
      </c>
      <c r="F37" s="23">
        <v>44927</v>
      </c>
      <c r="G37" s="23">
        <v>45291</v>
      </c>
      <c r="H37" s="22" t="s">
        <v>20</v>
      </c>
      <c r="I37" s="22" t="s">
        <v>39</v>
      </c>
      <c r="J37" s="106" t="s">
        <v>22</v>
      </c>
      <c r="K37" s="1" t="s">
        <v>35</v>
      </c>
      <c r="L37" s="20">
        <f t="shared" si="2"/>
        <v>12</v>
      </c>
      <c r="M37" s="20">
        <f t="shared" si="3"/>
        <v>1</v>
      </c>
      <c r="N37" s="21" t="str">
        <f t="shared" si="4"/>
        <v>N</v>
      </c>
      <c r="O37" s="1">
        <f t="shared" si="5"/>
        <v>0</v>
      </c>
      <c r="P37" s="2">
        <v>0</v>
      </c>
      <c r="Q37" s="19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f t="shared" si="6"/>
        <v>0</v>
      </c>
      <c r="Z37" s="2">
        <f t="shared" si="7"/>
        <v>0</v>
      </c>
      <c r="AA37" s="2">
        <f t="shared" si="8"/>
        <v>0</v>
      </c>
      <c r="AB37" s="145" t="str">
        <f t="shared" si="9"/>
        <v>TER A</v>
      </c>
      <c r="AC37" s="146">
        <f t="shared" si="1"/>
        <v>0</v>
      </c>
      <c r="AD37" s="2">
        <f t="shared" si="10"/>
        <v>0</v>
      </c>
      <c r="AE37" s="2">
        <f t="shared" si="11"/>
        <v>0</v>
      </c>
      <c r="AF37" s="2">
        <f t="shared" si="12"/>
        <v>0</v>
      </c>
    </row>
    <row r="38" spans="1:32" ht="11" thickBot="1">
      <c r="A38" s="89"/>
      <c r="B38" s="90"/>
      <c r="C38" s="65"/>
      <c r="D38" s="65"/>
      <c r="E38" s="66"/>
      <c r="F38" s="67"/>
      <c r="G38" s="108"/>
      <c r="H38" s="96"/>
      <c r="I38" s="68"/>
      <c r="J38" s="68"/>
      <c r="K38" s="68"/>
      <c r="L38" s="91"/>
      <c r="M38" s="91"/>
      <c r="N38" s="91"/>
      <c r="O38" s="68"/>
      <c r="P38" s="17"/>
      <c r="Q38" s="17"/>
      <c r="R38" s="17"/>
      <c r="S38" s="17"/>
      <c r="T38" s="17"/>
      <c r="U38" s="17"/>
      <c r="V38" s="17"/>
      <c r="W38" s="17"/>
      <c r="X38" s="17"/>
      <c r="Y38" s="2"/>
      <c r="Z38" s="2"/>
      <c r="AA38" s="2"/>
      <c r="AB38" s="145"/>
      <c r="AC38" s="145"/>
      <c r="AD38" s="2"/>
      <c r="AE38" s="2"/>
      <c r="AF38" s="2"/>
    </row>
    <row r="39" spans="1:32" s="3" customFormat="1" ht="11.5" thickTop="1" thickBot="1">
      <c r="A39" s="92"/>
      <c r="B39" s="71" t="s">
        <v>24</v>
      </c>
      <c r="C39" s="69" t="s">
        <v>51</v>
      </c>
      <c r="D39" s="69" t="s">
        <v>51</v>
      </c>
      <c r="E39" s="70" t="s">
        <v>52</v>
      </c>
      <c r="F39" s="71"/>
      <c r="G39" s="71"/>
      <c r="H39" s="100"/>
      <c r="I39" s="71"/>
      <c r="J39" s="71"/>
      <c r="K39" s="71"/>
      <c r="L39" s="71"/>
      <c r="M39" s="71"/>
      <c r="N39" s="71"/>
      <c r="O39" s="93">
        <f t="shared" ref="O39:AA39" si="15">SUM(O7:O38)</f>
        <v>8</v>
      </c>
      <c r="P39" s="94">
        <f t="shared" si="15"/>
        <v>55100000</v>
      </c>
      <c r="Q39" s="94">
        <f t="shared" si="15"/>
        <v>0</v>
      </c>
      <c r="R39" s="94">
        <f t="shared" si="15"/>
        <v>8778500</v>
      </c>
      <c r="S39" s="94">
        <f t="shared" si="15"/>
        <v>32308000</v>
      </c>
      <c r="T39" s="94">
        <f t="shared" si="15"/>
        <v>2404128</v>
      </c>
      <c r="U39" s="94">
        <f t="shared" si="15"/>
        <v>0</v>
      </c>
      <c r="V39" s="94">
        <f t="shared" si="15"/>
        <v>0</v>
      </c>
      <c r="W39" s="94">
        <f t="shared" si="15"/>
        <v>0</v>
      </c>
      <c r="X39" s="94">
        <f t="shared" si="15"/>
        <v>1059200</v>
      </c>
      <c r="Y39" s="94">
        <f t="shared" si="15"/>
        <v>98590628</v>
      </c>
      <c r="Z39" s="94">
        <f t="shared" si="15"/>
        <v>0</v>
      </c>
      <c r="AA39" s="94">
        <f t="shared" si="15"/>
        <v>98590628</v>
      </c>
      <c r="AB39" s="147"/>
      <c r="AC39" s="147"/>
      <c r="AD39" s="94"/>
      <c r="AE39" s="94"/>
      <c r="AF39" s="94"/>
    </row>
    <row r="40" spans="1:32" ht="10.5" thickTop="1">
      <c r="AB40" s="132"/>
      <c r="AC40" s="132"/>
    </row>
    <row r="41" spans="1:32">
      <c r="P41" s="5"/>
      <c r="R41" s="5"/>
      <c r="T41" s="5"/>
      <c r="V41" s="5"/>
      <c r="X41" s="5"/>
      <c r="AB41" s="132"/>
      <c r="AC41" s="132"/>
    </row>
    <row r="42" spans="1:32">
      <c r="AB42" s="132"/>
      <c r="AC42" s="132"/>
    </row>
    <row r="43" spans="1:32">
      <c r="P43" s="5"/>
      <c r="AB43" s="132"/>
      <c r="AC43" s="132"/>
    </row>
    <row r="44" spans="1:32">
      <c r="P44" s="5"/>
      <c r="AB44" s="132"/>
      <c r="AC44" s="132"/>
    </row>
    <row r="45" spans="1:32">
      <c r="P45" s="5"/>
      <c r="AB45" s="132"/>
      <c r="AC45" s="132"/>
    </row>
    <row r="46" spans="1:32">
      <c r="Q46" s="5"/>
      <c r="AB46" s="132"/>
      <c r="AC46" s="132"/>
    </row>
    <row r="47" spans="1:32">
      <c r="Q47" s="5"/>
      <c r="AB47" s="132"/>
      <c r="AC47" s="132"/>
    </row>
    <row r="48" spans="1:32">
      <c r="Q48" s="5"/>
      <c r="AB48" s="132"/>
      <c r="AC48" s="132"/>
    </row>
    <row r="49" spans="14:45">
      <c r="Q49" s="5"/>
      <c r="AB49" s="132"/>
      <c r="AC49" s="132"/>
    </row>
    <row r="50" spans="14:45" ht="10.5">
      <c r="P50" s="72"/>
      <c r="Q50" s="72"/>
      <c r="AB50" s="132"/>
      <c r="AC50" s="132"/>
    </row>
    <row r="51" spans="14:45">
      <c r="Q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4:45" ht="10.5">
      <c r="P52" s="72"/>
      <c r="Q52" s="72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4:45" ht="10.5">
      <c r="N53" s="3"/>
      <c r="O53" s="3"/>
      <c r="P53" s="3"/>
      <c r="Q53" s="72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4:45"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4:45"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4:45"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4:45"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4:45"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4:45"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4:45"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4:45"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4:45"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4:45"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4:45"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36:45"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36:45"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36:45"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36:45"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36:45"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36:45"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6:45"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36:45"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36:45"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36:45"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36:45"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36:45"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36:45"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36:45"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36:45"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36:45"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36:45"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36:45"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36:45"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36:45"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36:45"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36:45"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36:45"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36:45"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36:45"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36:45"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36:45"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36:45"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36:45"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36:45"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36:45"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36:45"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36:45"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36:45"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36:45"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36:45"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36:45"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36:45"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36:45"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36:45"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36:45"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36:45"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36:45"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36:45"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36:45"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36:45"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36:45"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36:45"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36:45"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36:45"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36:45"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36:45"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36:45"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36:45"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36:45"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36:45"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36:45"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36:45"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36:45"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36:45"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36:45"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36:45"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36:45"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36:45"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36:45"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36:45"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36:45"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36:45"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36:45"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36:45"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36:45"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36:45"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36:45"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36:45"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36:45"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36:45"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36:45"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36:45"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36:45"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36:45"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36:45"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36:45"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36:45"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36:45"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36:45"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36:45"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36:45"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36:45"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36:45"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36:45"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36:45"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36:45"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36:45"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36:45"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36:45"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36:45"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36:45"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36:45"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36:45"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36:45"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36:45"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36:45"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36:45"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36:45"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36:45"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36:45"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36:45"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36:45"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36:45"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36:45"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36:45"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36:45"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36:45"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36:45"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36:45"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36:45"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36:45"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36:45"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36:45"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36:45"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36:45"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36:45"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36:45"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36:45"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36:45"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36:45"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36:45"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36:45"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36:45"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36:45"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36:45"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36:45"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36:45"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36:45"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36:45"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36:45"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36:45"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36:45"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36:45"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36:45"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36:45"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36:45"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36:45"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36:45"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36:45"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36:45"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36:45"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36:45"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36:45"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36:45"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36:45"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36:45"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36:45"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36:45"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36:45"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36:45"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36:45"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36:45"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36:45"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36:45"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36:45"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36:45"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36:45"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36:45"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36:45"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36:45"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36:45"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36:45"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36:45"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36:45"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36:45"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36:45"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36:45"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36:45"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36:45"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36:45"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36:45"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36:45"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36:45"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36:45"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36:45"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36:45"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36:45"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36:45"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36:45"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36:45"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36:45"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36:45"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36:45"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36:45"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36:45"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36:45"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36:45"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36:45"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36:45"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36:45"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36:45"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36:45"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36:45"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36:45"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36:45"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36:45"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36:45"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36:45"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36:45"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36:45"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36:45"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36:45"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36:45"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36:45"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36:45"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36:45"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36:45"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36:45"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36:45"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36:45"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36:45"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36:45"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36:45"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36:45"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36:45"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36:45"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36:45"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36:45"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36:45"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36:45"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36:45"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6:45"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6:45"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6:45"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6:45"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6:45"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6:45"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6:45"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6:45"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6:45"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6:45"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6:45"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6:45"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6:45"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6:45"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6:45"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6:45"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6:45"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6:45"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6:45"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6:45"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6:45"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6:45"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6:45"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6:45"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6:45"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6:45"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6:45"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6:45"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6:45"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6:45"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6:45"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6:45"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6:45"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</sheetData>
  <autoFilter ref="A7:AU74" xr:uid="{00000000-0009-0000-0000-000003000000}"/>
  <mergeCells count="8">
    <mergeCell ref="P5:P6"/>
    <mergeCell ref="AD5:AE5"/>
    <mergeCell ref="M5:M6"/>
    <mergeCell ref="A5:A6"/>
    <mergeCell ref="B5:B6"/>
    <mergeCell ref="C5:C6"/>
    <mergeCell ref="H5:H6"/>
    <mergeCell ref="I5:I6"/>
  </mergeCells>
  <phoneticPr fontId="19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S324"/>
  <sheetViews>
    <sheetView zoomScale="85" zoomScaleNormal="85" workbookViewId="0">
      <pane xSplit="5" ySplit="6" topLeftCell="U7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"/>
  <cols>
    <col min="1" max="1" width="5.453125" style="4" customWidth="1"/>
    <col min="2" max="2" width="14.81640625" style="4" bestFit="1" customWidth="1"/>
    <col min="3" max="4" width="21" style="4" bestFit="1" customWidth="1"/>
    <col min="5" max="5" width="16.26953125" style="62" bestFit="1" customWidth="1"/>
    <col min="6" max="7" width="8.81640625" style="4" customWidth="1"/>
    <col min="8" max="8" width="5.1796875" style="4" customWidth="1"/>
    <col min="9" max="9" width="9.1796875" style="4"/>
    <col min="10" max="10" width="9.1796875" style="4" customWidth="1"/>
    <col min="11" max="11" width="7.453125" style="4" customWidth="1"/>
    <col min="12" max="12" width="10.1796875" style="4" customWidth="1"/>
    <col min="13" max="13" width="6" style="4" customWidth="1"/>
    <col min="14" max="14" width="11.7265625" style="4" customWidth="1"/>
    <col min="15" max="15" width="5.81640625" style="4" customWidth="1"/>
    <col min="16" max="45" width="15.7265625" style="4" customWidth="1"/>
    <col min="46" max="46" width="24.1796875" style="4" customWidth="1"/>
    <col min="47" max="47" width="4.54296875" style="4" customWidth="1"/>
    <col min="48" max="48" width="12.1796875" style="4" bestFit="1" customWidth="1"/>
    <col min="49" max="16384" width="9.1796875" style="4"/>
  </cols>
  <sheetData>
    <row r="1" spans="1:34" ht="10.5">
      <c r="A1" s="3" t="s">
        <v>301</v>
      </c>
      <c r="AB1" s="132"/>
      <c r="AC1" s="132"/>
    </row>
    <row r="2" spans="1:34" ht="10.5">
      <c r="A2" s="3" t="s">
        <v>40</v>
      </c>
      <c r="AB2" s="132"/>
      <c r="AC2" s="132"/>
    </row>
    <row r="3" spans="1:34" ht="10.5">
      <c r="A3" s="3"/>
      <c r="X3" s="5"/>
      <c r="AB3" s="132"/>
      <c r="AC3" s="132"/>
    </row>
    <row r="4" spans="1:34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</row>
    <row r="5" spans="1:34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9" t="s">
        <v>277</v>
      </c>
      <c r="AC5" s="9" t="s">
        <v>279</v>
      </c>
      <c r="AD5" s="183" t="s">
        <v>211</v>
      </c>
      <c r="AE5" s="184"/>
      <c r="AF5" s="143" t="s">
        <v>211</v>
      </c>
    </row>
    <row r="6" spans="1:34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274</v>
      </c>
      <c r="AB6" s="13" t="s">
        <v>278</v>
      </c>
      <c r="AC6" s="13" t="s">
        <v>278</v>
      </c>
      <c r="AD6" s="133" t="s">
        <v>47</v>
      </c>
      <c r="AE6" s="133" t="s">
        <v>280</v>
      </c>
      <c r="AF6" s="144" t="s">
        <v>292</v>
      </c>
    </row>
    <row r="7" spans="1:34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145"/>
      <c r="AC7" s="145"/>
      <c r="AD7" s="2"/>
      <c r="AE7" s="2"/>
      <c r="AF7" s="2"/>
    </row>
    <row r="8" spans="1:34" ht="10.5">
      <c r="A8" s="24">
        <v>1</v>
      </c>
      <c r="B8" s="16" t="s">
        <v>244</v>
      </c>
      <c r="C8" s="107" t="s">
        <v>294</v>
      </c>
      <c r="D8" s="105" t="s">
        <v>225</v>
      </c>
      <c r="E8" s="26" t="s">
        <v>293</v>
      </c>
      <c r="F8" s="23">
        <v>44927</v>
      </c>
      <c r="G8" s="23">
        <v>45291</v>
      </c>
      <c r="H8" s="22" t="s">
        <v>21</v>
      </c>
      <c r="I8" s="22" t="s">
        <v>39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8800000</v>
      </c>
      <c r="Q8" s="19">
        <v>0</v>
      </c>
      <c r="R8" s="2">
        <v>0</v>
      </c>
      <c r="S8" s="2">
        <v>10221000</v>
      </c>
      <c r="T8" s="2">
        <v>367740</v>
      </c>
      <c r="U8" s="2">
        <v>0</v>
      </c>
      <c r="V8" s="2">
        <v>8800000</v>
      </c>
      <c r="W8" s="2">
        <v>0</v>
      </c>
      <c r="X8" s="2">
        <v>162000</v>
      </c>
      <c r="Y8" s="2">
        <f>SUM(P8:U8)</f>
        <v>19388740</v>
      </c>
      <c r="Z8" s="2">
        <f>SUM(V8:W8)</f>
        <v>8800000</v>
      </c>
      <c r="AA8" s="2">
        <f>Y8+Z8</f>
        <v>28188740</v>
      </c>
      <c r="AB8" s="145" t="str">
        <f>IF(OR(I8="T/K",I8="TK/0",I8="TK/1",I8="K/0"),"TER A",IF(OR(I8="TK/2",I8="TK/3",I8="K/1",I8="K/2"),"TER B","TER C"))</f>
        <v>TER A</v>
      </c>
      <c r="AC8" s="146">
        <f t="shared" ref="AC8:AC37" si="1">IF(AB8="TER A",VLOOKUP(AA8,TERA,4,TRUE),IF(AB8="TER B",VLOOKUP(AA8,TERB,4,TRUE),VLOOKUP(AA8,TERC,4,TRUE)))</f>
        <v>0.12</v>
      </c>
      <c r="AD8" s="2">
        <f>ROUND(IF(N8="Y",Y8*AC8,(Y8*AC8)*120%),0)</f>
        <v>2326649</v>
      </c>
      <c r="AE8" s="2">
        <f>ROUND(IF(N8="Y",Z8*AC8,(Z8*AC8)*120%),0)</f>
        <v>1056000</v>
      </c>
      <c r="AF8" s="2">
        <f>ROUND(IF(N8="Y",AA8*AC8,(AA8*AC8)*120%),0)</f>
        <v>3382649</v>
      </c>
      <c r="AG8" s="109"/>
      <c r="AH8" s="109"/>
    </row>
    <row r="9" spans="1:34" ht="10.5">
      <c r="A9" s="24">
        <f>+A8+1</f>
        <v>2</v>
      </c>
      <c r="B9" s="16" t="s">
        <v>244</v>
      </c>
      <c r="C9" s="107" t="s">
        <v>295</v>
      </c>
      <c r="D9" s="105" t="s">
        <v>226</v>
      </c>
      <c r="E9" s="26" t="s">
        <v>84</v>
      </c>
      <c r="F9" s="23">
        <v>44927</v>
      </c>
      <c r="G9" s="23">
        <v>45291</v>
      </c>
      <c r="H9" s="22" t="s">
        <v>20</v>
      </c>
      <c r="I9" s="22" t="s">
        <v>39</v>
      </c>
      <c r="J9" s="106" t="s">
        <v>22</v>
      </c>
      <c r="K9" s="1" t="s">
        <v>35</v>
      </c>
      <c r="L9" s="20">
        <f t="shared" ref="L9:L37" si="2">13-MONTH(F9)</f>
        <v>12</v>
      </c>
      <c r="M9" s="20">
        <f t="shared" ref="M9:M37" si="3">IF(J9="Y",12/L9,1)</f>
        <v>1</v>
      </c>
      <c r="N9" s="21" t="str">
        <f t="shared" ref="N9:N37" si="4">IF(E9="000000000000000","N","Y")</f>
        <v>N</v>
      </c>
      <c r="O9" s="1">
        <f t="shared" ref="O9:O37" si="5">IF(P9&gt;0,1,0)</f>
        <v>1</v>
      </c>
      <c r="P9" s="2">
        <v>2500000</v>
      </c>
      <c r="Q9" s="19">
        <v>0</v>
      </c>
      <c r="R9" s="2">
        <v>4380000</v>
      </c>
      <c r="S9" s="2">
        <v>0</v>
      </c>
      <c r="T9" s="2">
        <v>222559</v>
      </c>
      <c r="U9" s="2">
        <v>0</v>
      </c>
      <c r="V9" s="2">
        <v>6880000</v>
      </c>
      <c r="W9" s="2">
        <v>0</v>
      </c>
      <c r="X9" s="2">
        <v>98100</v>
      </c>
      <c r="Y9" s="2">
        <f t="shared" ref="Y9:Y37" si="6">SUM(P9:U9)</f>
        <v>7102559</v>
      </c>
      <c r="Z9" s="2">
        <f t="shared" ref="Z9:Z37" si="7">SUM(V9:W9)</f>
        <v>6880000</v>
      </c>
      <c r="AA9" s="2">
        <f t="shared" ref="AA9:AA37" si="8">Y9+Z9</f>
        <v>13982559</v>
      </c>
      <c r="AB9" s="145" t="str">
        <f t="shared" ref="AB9:AB37" si="9">IF(OR(I9="T/K",I9="TK/0",I9="TK/1",I9="K/0"),"TER A",IF(OR(I9="TK/2",I9="TK/3",I9="K/1",I9="K/2"),"TER B","TER C"))</f>
        <v>TER A</v>
      </c>
      <c r="AC9" s="146">
        <f t="shared" si="1"/>
        <v>0.06</v>
      </c>
      <c r="AD9" s="2">
        <f t="shared" ref="AD9:AD37" si="10">ROUND(IF(N9="Y",Y9*AC9,(Y9*AC9)*120%),0)</f>
        <v>511384</v>
      </c>
      <c r="AE9" s="2">
        <f t="shared" ref="AE9:AE37" si="11">ROUND(IF(N9="Y",Z9*AC9,(Z9*AC9)*120%),0)</f>
        <v>495360</v>
      </c>
      <c r="AF9" s="2">
        <f t="shared" ref="AF9:AF37" si="12">ROUND(IF(N9="Y",AA9*AC9,(AA9*AC9)*120%),0)</f>
        <v>1006744</v>
      </c>
      <c r="AG9" s="109"/>
      <c r="AH9" s="109"/>
    </row>
    <row r="10" spans="1:34" ht="10.5">
      <c r="A10" s="24">
        <f t="shared" ref="A10:A26" si="13">+A9+1</f>
        <v>3</v>
      </c>
      <c r="B10" s="16" t="s">
        <v>244</v>
      </c>
      <c r="C10" s="107" t="s">
        <v>296</v>
      </c>
      <c r="D10" s="105" t="s">
        <v>225</v>
      </c>
      <c r="E10" s="26" t="s">
        <v>293</v>
      </c>
      <c r="F10" s="23">
        <v>44927</v>
      </c>
      <c r="G10" s="23">
        <v>45291</v>
      </c>
      <c r="H10" s="22" t="s">
        <v>20</v>
      </c>
      <c r="I10" s="22" t="s">
        <v>23</v>
      </c>
      <c r="J10" s="106" t="s">
        <v>22</v>
      </c>
      <c r="K10" s="1" t="s">
        <v>35</v>
      </c>
      <c r="L10" s="20">
        <f t="shared" si="2"/>
        <v>12</v>
      </c>
      <c r="M10" s="20">
        <f t="shared" si="3"/>
        <v>1</v>
      </c>
      <c r="N10" s="21" t="str">
        <f t="shared" si="4"/>
        <v>Y</v>
      </c>
      <c r="O10" s="1">
        <f t="shared" si="5"/>
        <v>1</v>
      </c>
      <c r="P10" s="2">
        <v>9400000</v>
      </c>
      <c r="Q10" s="19">
        <v>0</v>
      </c>
      <c r="R10" s="2">
        <v>0</v>
      </c>
      <c r="S10" s="2">
        <v>13258000</v>
      </c>
      <c r="T10" s="2">
        <v>408600</v>
      </c>
      <c r="U10" s="2">
        <v>0</v>
      </c>
      <c r="V10" s="2">
        <v>9400000</v>
      </c>
      <c r="W10" s="2">
        <v>0</v>
      </c>
      <c r="X10" s="2">
        <v>180000</v>
      </c>
      <c r="Y10" s="2">
        <f t="shared" si="6"/>
        <v>23066600</v>
      </c>
      <c r="Z10" s="2">
        <f t="shared" si="7"/>
        <v>9400000</v>
      </c>
      <c r="AA10" s="2">
        <f t="shared" si="8"/>
        <v>32466600</v>
      </c>
      <c r="AB10" s="145" t="str">
        <f t="shared" si="9"/>
        <v>TER B</v>
      </c>
      <c r="AC10" s="146">
        <f t="shared" si="1"/>
        <v>0.13</v>
      </c>
      <c r="AD10" s="2">
        <f t="shared" si="10"/>
        <v>2998658</v>
      </c>
      <c r="AE10" s="2">
        <f t="shared" si="11"/>
        <v>1222000</v>
      </c>
      <c r="AF10" s="2">
        <f t="shared" si="12"/>
        <v>4220658</v>
      </c>
      <c r="AG10" s="109"/>
      <c r="AH10" s="109"/>
    </row>
    <row r="11" spans="1:34" ht="10.5">
      <c r="A11" s="24">
        <f t="shared" si="13"/>
        <v>4</v>
      </c>
      <c r="B11" s="16" t="s">
        <v>244</v>
      </c>
      <c r="C11" s="107" t="s">
        <v>216</v>
      </c>
      <c r="D11" s="105" t="s">
        <v>227</v>
      </c>
      <c r="E11" s="26" t="s">
        <v>293</v>
      </c>
      <c r="F11" s="23">
        <v>44927</v>
      </c>
      <c r="G11" s="23">
        <v>45291</v>
      </c>
      <c r="H11" s="22" t="s">
        <v>21</v>
      </c>
      <c r="I11" s="22" t="s">
        <v>39</v>
      </c>
      <c r="J11" s="106" t="s">
        <v>22</v>
      </c>
      <c r="K11" s="1" t="s">
        <v>35</v>
      </c>
      <c r="L11" s="20">
        <f t="shared" si="2"/>
        <v>12</v>
      </c>
      <c r="M11" s="20">
        <f t="shared" si="3"/>
        <v>1</v>
      </c>
      <c r="N11" s="21" t="str">
        <f t="shared" si="4"/>
        <v>Y</v>
      </c>
      <c r="O11" s="1">
        <f t="shared" si="5"/>
        <v>1</v>
      </c>
      <c r="P11" s="2">
        <v>6100000</v>
      </c>
      <c r="Q11" s="19">
        <v>0</v>
      </c>
      <c r="R11" s="2">
        <v>797500</v>
      </c>
      <c r="S11" s="2">
        <v>0</v>
      </c>
      <c r="T11" s="2">
        <v>256510</v>
      </c>
      <c r="U11" s="2">
        <v>0</v>
      </c>
      <c r="V11" s="2">
        <v>6100000</v>
      </c>
      <c r="W11" s="2">
        <v>0</v>
      </c>
      <c r="X11" s="2">
        <v>113000</v>
      </c>
      <c r="Y11" s="2">
        <f t="shared" si="6"/>
        <v>7154010</v>
      </c>
      <c r="Z11" s="2">
        <f t="shared" si="7"/>
        <v>6100000</v>
      </c>
      <c r="AA11" s="2">
        <f t="shared" si="8"/>
        <v>13254010</v>
      </c>
      <c r="AB11" s="145" t="str">
        <f t="shared" si="9"/>
        <v>TER A</v>
      </c>
      <c r="AC11" s="146">
        <f t="shared" si="1"/>
        <v>0.05</v>
      </c>
      <c r="AD11" s="2">
        <f t="shared" si="10"/>
        <v>357701</v>
      </c>
      <c r="AE11" s="2">
        <f t="shared" si="11"/>
        <v>305000</v>
      </c>
      <c r="AF11" s="2">
        <f t="shared" si="12"/>
        <v>662701</v>
      </c>
      <c r="AG11" s="109"/>
      <c r="AH11" s="109"/>
    </row>
    <row r="12" spans="1:34" ht="10.5">
      <c r="A12" s="24">
        <f t="shared" si="13"/>
        <v>5</v>
      </c>
      <c r="B12" s="16" t="s">
        <v>244</v>
      </c>
      <c r="C12" s="107" t="s">
        <v>297</v>
      </c>
      <c r="D12" s="105" t="s">
        <v>225</v>
      </c>
      <c r="E12" s="26" t="s">
        <v>293</v>
      </c>
      <c r="F12" s="23">
        <v>44927</v>
      </c>
      <c r="G12" s="23">
        <v>45291</v>
      </c>
      <c r="H12" s="22" t="s">
        <v>20</v>
      </c>
      <c r="I12" s="22" t="s">
        <v>33</v>
      </c>
      <c r="J12" s="106" t="s">
        <v>22</v>
      </c>
      <c r="K12" s="1" t="s">
        <v>35</v>
      </c>
      <c r="L12" s="20">
        <f t="shared" si="2"/>
        <v>12</v>
      </c>
      <c r="M12" s="20">
        <f t="shared" si="3"/>
        <v>1</v>
      </c>
      <c r="N12" s="21" t="str">
        <f t="shared" si="4"/>
        <v>Y</v>
      </c>
      <c r="O12" s="1">
        <f t="shared" si="5"/>
        <v>1</v>
      </c>
      <c r="P12" s="2">
        <v>11600000</v>
      </c>
      <c r="Q12" s="19">
        <v>0</v>
      </c>
      <c r="R12" s="2">
        <v>465000</v>
      </c>
      <c r="S12" s="2">
        <v>8674000</v>
      </c>
      <c r="T12" s="2">
        <v>449460</v>
      </c>
      <c r="U12" s="2">
        <v>0</v>
      </c>
      <c r="V12" s="2">
        <v>11600000</v>
      </c>
      <c r="W12" s="2">
        <v>0</v>
      </c>
      <c r="X12" s="2">
        <v>198000</v>
      </c>
      <c r="Y12" s="2">
        <f t="shared" si="6"/>
        <v>21188460</v>
      </c>
      <c r="Z12" s="2">
        <f t="shared" si="7"/>
        <v>11600000</v>
      </c>
      <c r="AA12" s="2">
        <f t="shared" si="8"/>
        <v>32788460</v>
      </c>
      <c r="AB12" s="145" t="str">
        <f t="shared" si="9"/>
        <v>TER A</v>
      </c>
      <c r="AC12" s="146">
        <f t="shared" si="1"/>
        <v>0.14000000000000001</v>
      </c>
      <c r="AD12" s="2">
        <f t="shared" si="10"/>
        <v>2966384</v>
      </c>
      <c r="AE12" s="2">
        <f t="shared" si="11"/>
        <v>1624000</v>
      </c>
      <c r="AF12" s="2">
        <f t="shared" si="12"/>
        <v>4590384</v>
      </c>
      <c r="AG12" s="109"/>
      <c r="AH12" s="109"/>
    </row>
    <row r="13" spans="1:34" ht="10.5">
      <c r="A13" s="24">
        <f t="shared" si="13"/>
        <v>6</v>
      </c>
      <c r="B13" s="16" t="s">
        <v>244</v>
      </c>
      <c r="C13" s="107" t="s">
        <v>298</v>
      </c>
      <c r="D13" s="105" t="s">
        <v>230</v>
      </c>
      <c r="E13" s="26" t="s">
        <v>293</v>
      </c>
      <c r="F13" s="23">
        <v>44927</v>
      </c>
      <c r="G13" s="23">
        <v>45291</v>
      </c>
      <c r="H13" s="22" t="s">
        <v>20</v>
      </c>
      <c r="I13" s="22" t="s">
        <v>23</v>
      </c>
      <c r="J13" s="106" t="s">
        <v>22</v>
      </c>
      <c r="K13" s="1" t="s">
        <v>35</v>
      </c>
      <c r="L13" s="20">
        <f t="shared" si="2"/>
        <v>12</v>
      </c>
      <c r="M13" s="20">
        <f t="shared" si="3"/>
        <v>1</v>
      </c>
      <c r="N13" s="21" t="str">
        <f t="shared" si="4"/>
        <v>Y</v>
      </c>
      <c r="O13" s="1">
        <f t="shared" si="5"/>
        <v>1</v>
      </c>
      <c r="P13" s="2">
        <v>4900000</v>
      </c>
      <c r="Q13" s="19">
        <v>0</v>
      </c>
      <c r="R13" s="2">
        <v>1293500</v>
      </c>
      <c r="S13" s="2">
        <v>52000</v>
      </c>
      <c r="T13" s="2">
        <v>222559</v>
      </c>
      <c r="U13" s="2">
        <v>0</v>
      </c>
      <c r="V13" s="2">
        <v>4900000</v>
      </c>
      <c r="W13" s="2">
        <v>0</v>
      </c>
      <c r="X13" s="2">
        <v>98100</v>
      </c>
      <c r="Y13" s="2">
        <f t="shared" si="6"/>
        <v>6468059</v>
      </c>
      <c r="Z13" s="2">
        <f t="shared" si="7"/>
        <v>4900000</v>
      </c>
      <c r="AA13" s="2">
        <f t="shared" si="8"/>
        <v>11368059</v>
      </c>
      <c r="AB13" s="145" t="str">
        <f t="shared" si="9"/>
        <v>TER B</v>
      </c>
      <c r="AC13" s="146">
        <f t="shared" si="1"/>
        <v>2.5000000000000001E-2</v>
      </c>
      <c r="AD13" s="2">
        <f t="shared" si="10"/>
        <v>161701</v>
      </c>
      <c r="AE13" s="2">
        <f t="shared" si="11"/>
        <v>122500</v>
      </c>
      <c r="AF13" s="2">
        <f t="shared" si="12"/>
        <v>284201</v>
      </c>
      <c r="AG13" s="109"/>
      <c r="AH13" s="109"/>
    </row>
    <row r="14" spans="1:34" ht="10.5">
      <c r="A14" s="24">
        <f t="shared" si="13"/>
        <v>7</v>
      </c>
      <c r="B14" s="16" t="s">
        <v>244</v>
      </c>
      <c r="C14" s="107" t="s">
        <v>299</v>
      </c>
      <c r="D14" s="105" t="s">
        <v>227</v>
      </c>
      <c r="E14" s="26" t="s">
        <v>293</v>
      </c>
      <c r="F14" s="23">
        <v>44927</v>
      </c>
      <c r="G14" s="23">
        <v>45291</v>
      </c>
      <c r="H14" s="22" t="s">
        <v>21</v>
      </c>
      <c r="I14" s="22" t="s">
        <v>39</v>
      </c>
      <c r="J14" s="106" t="s">
        <v>22</v>
      </c>
      <c r="K14" s="1" t="s">
        <v>35</v>
      </c>
      <c r="L14" s="20">
        <f t="shared" si="2"/>
        <v>12</v>
      </c>
      <c r="M14" s="20">
        <f t="shared" si="3"/>
        <v>1</v>
      </c>
      <c r="N14" s="21" t="str">
        <f t="shared" si="4"/>
        <v>Y</v>
      </c>
      <c r="O14" s="1">
        <f t="shared" si="5"/>
        <v>1</v>
      </c>
      <c r="P14" s="2">
        <v>6100000</v>
      </c>
      <c r="Q14" s="19">
        <v>0</v>
      </c>
      <c r="R14" s="2">
        <v>617500</v>
      </c>
      <c r="S14" s="2">
        <v>0</v>
      </c>
      <c r="T14" s="2">
        <v>236080</v>
      </c>
      <c r="U14" s="2">
        <v>0</v>
      </c>
      <c r="V14" s="2">
        <v>6100000</v>
      </c>
      <c r="W14" s="2">
        <v>0</v>
      </c>
      <c r="X14" s="2">
        <v>104000</v>
      </c>
      <c r="Y14" s="2">
        <f t="shared" si="6"/>
        <v>6953580</v>
      </c>
      <c r="Z14" s="2">
        <f t="shared" si="7"/>
        <v>6100000</v>
      </c>
      <c r="AA14" s="2">
        <f t="shared" si="8"/>
        <v>13053580</v>
      </c>
      <c r="AB14" s="145" t="str">
        <f t="shared" si="9"/>
        <v>TER A</v>
      </c>
      <c r="AC14" s="146">
        <f t="shared" si="1"/>
        <v>0.05</v>
      </c>
      <c r="AD14" s="2">
        <f t="shared" si="10"/>
        <v>347679</v>
      </c>
      <c r="AE14" s="2">
        <f t="shared" si="11"/>
        <v>305000</v>
      </c>
      <c r="AF14" s="2">
        <f t="shared" si="12"/>
        <v>652679</v>
      </c>
      <c r="AG14" s="109"/>
      <c r="AH14" s="109"/>
    </row>
    <row r="15" spans="1:34" ht="10.5">
      <c r="A15" s="24">
        <f t="shared" si="13"/>
        <v>8</v>
      </c>
      <c r="B15" s="16" t="s">
        <v>244</v>
      </c>
      <c r="C15" s="107" t="s">
        <v>300</v>
      </c>
      <c r="D15" s="105" t="s">
        <v>230</v>
      </c>
      <c r="E15" s="26" t="s">
        <v>293</v>
      </c>
      <c r="F15" s="23">
        <v>44927</v>
      </c>
      <c r="G15" s="23">
        <v>45291</v>
      </c>
      <c r="H15" s="22" t="s">
        <v>20</v>
      </c>
      <c r="I15" s="22" t="s">
        <v>23</v>
      </c>
      <c r="J15" s="106" t="s">
        <v>22</v>
      </c>
      <c r="K15" s="1" t="s">
        <v>35</v>
      </c>
      <c r="L15" s="20">
        <f t="shared" si="2"/>
        <v>12</v>
      </c>
      <c r="M15" s="20">
        <f t="shared" si="3"/>
        <v>1</v>
      </c>
      <c r="N15" s="21" t="str">
        <f t="shared" si="4"/>
        <v>Y</v>
      </c>
      <c r="O15" s="1">
        <f t="shared" si="5"/>
        <v>1</v>
      </c>
      <c r="P15" s="2">
        <v>5700000</v>
      </c>
      <c r="Q15" s="19">
        <v>0</v>
      </c>
      <c r="R15" s="2">
        <v>1225000</v>
      </c>
      <c r="S15" s="2">
        <v>103000</v>
      </c>
      <c r="T15" s="2">
        <v>240620</v>
      </c>
      <c r="U15" s="2">
        <v>0</v>
      </c>
      <c r="V15" s="2">
        <v>5700000</v>
      </c>
      <c r="W15" s="2">
        <v>0</v>
      </c>
      <c r="X15" s="2">
        <v>106000</v>
      </c>
      <c r="Y15" s="2">
        <f t="shared" si="6"/>
        <v>7268620</v>
      </c>
      <c r="Z15" s="2">
        <f t="shared" si="7"/>
        <v>5700000</v>
      </c>
      <c r="AA15" s="2">
        <f t="shared" si="8"/>
        <v>12968620</v>
      </c>
      <c r="AB15" s="145" t="str">
        <f t="shared" si="9"/>
        <v>TER B</v>
      </c>
      <c r="AC15" s="146">
        <f t="shared" si="1"/>
        <v>0.04</v>
      </c>
      <c r="AD15" s="2">
        <f t="shared" si="10"/>
        <v>290745</v>
      </c>
      <c r="AE15" s="2">
        <f t="shared" si="11"/>
        <v>228000</v>
      </c>
      <c r="AF15" s="2">
        <f t="shared" si="12"/>
        <v>518745</v>
      </c>
      <c r="AG15" s="109"/>
      <c r="AH15" s="109"/>
    </row>
    <row r="16" spans="1:34" ht="10.5">
      <c r="A16" s="24">
        <f t="shared" si="13"/>
        <v>9</v>
      </c>
      <c r="B16" s="16"/>
      <c r="C16" s="107"/>
      <c r="D16" s="105"/>
      <c r="E16" s="26" t="s">
        <v>84</v>
      </c>
      <c r="F16" s="23">
        <v>44927</v>
      </c>
      <c r="G16" s="23">
        <v>45291</v>
      </c>
      <c r="H16" s="22" t="s">
        <v>20</v>
      </c>
      <c r="I16" s="22" t="s">
        <v>39</v>
      </c>
      <c r="J16" s="106" t="s">
        <v>22</v>
      </c>
      <c r="K16" s="1" t="s">
        <v>35</v>
      </c>
      <c r="L16" s="20">
        <f t="shared" si="2"/>
        <v>12</v>
      </c>
      <c r="M16" s="20">
        <f t="shared" si="3"/>
        <v>1</v>
      </c>
      <c r="N16" s="21" t="str">
        <f t="shared" si="4"/>
        <v>N</v>
      </c>
      <c r="O16" s="1">
        <f t="shared" si="5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f t="shared" si="6"/>
        <v>0</v>
      </c>
      <c r="Z16" s="2">
        <f t="shared" si="7"/>
        <v>0</v>
      </c>
      <c r="AA16" s="2">
        <f t="shared" si="8"/>
        <v>0</v>
      </c>
      <c r="AB16" s="145" t="str">
        <f t="shared" si="9"/>
        <v>TER A</v>
      </c>
      <c r="AC16" s="146">
        <f t="shared" si="1"/>
        <v>0</v>
      </c>
      <c r="AD16" s="2">
        <f t="shared" si="10"/>
        <v>0</v>
      </c>
      <c r="AE16" s="2">
        <f t="shared" si="11"/>
        <v>0</v>
      </c>
      <c r="AF16" s="2">
        <f t="shared" si="12"/>
        <v>0</v>
      </c>
      <c r="AG16" s="109"/>
      <c r="AH16" s="109"/>
    </row>
    <row r="17" spans="1:34" ht="10.5">
      <c r="A17" s="24">
        <f t="shared" si="13"/>
        <v>10</v>
      </c>
      <c r="B17" s="16"/>
      <c r="C17" s="107"/>
      <c r="D17" s="105"/>
      <c r="E17" s="26" t="s">
        <v>84</v>
      </c>
      <c r="F17" s="23">
        <v>44927</v>
      </c>
      <c r="G17" s="23">
        <v>45291</v>
      </c>
      <c r="H17" s="22" t="s">
        <v>20</v>
      </c>
      <c r="I17" s="22" t="s">
        <v>39</v>
      </c>
      <c r="J17" s="106" t="s">
        <v>22</v>
      </c>
      <c r="K17" s="1" t="s">
        <v>35</v>
      </c>
      <c r="L17" s="20">
        <f t="shared" si="2"/>
        <v>12</v>
      </c>
      <c r="M17" s="20">
        <f t="shared" si="3"/>
        <v>1</v>
      </c>
      <c r="N17" s="21" t="str">
        <f t="shared" si="4"/>
        <v>N</v>
      </c>
      <c r="O17" s="1">
        <f t="shared" si="5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f t="shared" si="6"/>
        <v>0</v>
      </c>
      <c r="Z17" s="2">
        <f t="shared" si="7"/>
        <v>0</v>
      </c>
      <c r="AA17" s="2">
        <f t="shared" si="8"/>
        <v>0</v>
      </c>
      <c r="AB17" s="145" t="str">
        <f t="shared" si="9"/>
        <v>TER A</v>
      </c>
      <c r="AC17" s="146">
        <f t="shared" si="1"/>
        <v>0</v>
      </c>
      <c r="AD17" s="2">
        <f t="shared" si="10"/>
        <v>0</v>
      </c>
      <c r="AE17" s="2">
        <f t="shared" si="11"/>
        <v>0</v>
      </c>
      <c r="AF17" s="2">
        <f t="shared" si="12"/>
        <v>0</v>
      </c>
      <c r="AG17" s="109"/>
      <c r="AH17" s="109"/>
    </row>
    <row r="18" spans="1:34" ht="10.5">
      <c r="A18" s="24">
        <f t="shared" si="13"/>
        <v>11</v>
      </c>
      <c r="B18" s="16"/>
      <c r="C18" s="107"/>
      <c r="D18" s="105"/>
      <c r="E18" s="26" t="s">
        <v>84</v>
      </c>
      <c r="F18" s="23">
        <v>44927</v>
      </c>
      <c r="G18" s="23">
        <v>45291</v>
      </c>
      <c r="H18" s="22" t="s">
        <v>20</v>
      </c>
      <c r="I18" s="22" t="s">
        <v>39</v>
      </c>
      <c r="J18" s="106" t="s">
        <v>22</v>
      </c>
      <c r="K18" s="1" t="s">
        <v>35</v>
      </c>
      <c r="L18" s="20">
        <f t="shared" si="2"/>
        <v>12</v>
      </c>
      <c r="M18" s="20">
        <f t="shared" si="3"/>
        <v>1</v>
      </c>
      <c r="N18" s="21" t="str">
        <f t="shared" si="4"/>
        <v>N</v>
      </c>
      <c r="O18" s="1">
        <f t="shared" si="5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f t="shared" si="6"/>
        <v>0</v>
      </c>
      <c r="Z18" s="2">
        <f t="shared" si="7"/>
        <v>0</v>
      </c>
      <c r="AA18" s="2">
        <f t="shared" si="8"/>
        <v>0</v>
      </c>
      <c r="AB18" s="145" t="str">
        <f t="shared" si="9"/>
        <v>TER A</v>
      </c>
      <c r="AC18" s="146">
        <f t="shared" si="1"/>
        <v>0</v>
      </c>
      <c r="AD18" s="2">
        <f t="shared" si="10"/>
        <v>0</v>
      </c>
      <c r="AE18" s="2">
        <f t="shared" si="11"/>
        <v>0</v>
      </c>
      <c r="AF18" s="2">
        <f t="shared" si="12"/>
        <v>0</v>
      </c>
      <c r="AG18" s="109"/>
      <c r="AH18" s="109"/>
    </row>
    <row r="19" spans="1:34" ht="10.5">
      <c r="A19" s="24">
        <f t="shared" si="13"/>
        <v>12</v>
      </c>
      <c r="B19" s="16"/>
      <c r="C19" s="107"/>
      <c r="D19" s="105"/>
      <c r="E19" s="26" t="s">
        <v>84</v>
      </c>
      <c r="F19" s="23">
        <v>44927</v>
      </c>
      <c r="G19" s="23">
        <v>45291</v>
      </c>
      <c r="H19" s="22" t="s">
        <v>20</v>
      </c>
      <c r="I19" s="22" t="s">
        <v>39</v>
      </c>
      <c r="J19" s="106" t="s">
        <v>22</v>
      </c>
      <c r="K19" s="1" t="s">
        <v>35</v>
      </c>
      <c r="L19" s="20">
        <f t="shared" si="2"/>
        <v>12</v>
      </c>
      <c r="M19" s="20">
        <f t="shared" si="3"/>
        <v>1</v>
      </c>
      <c r="N19" s="21" t="str">
        <f t="shared" si="4"/>
        <v>N</v>
      </c>
      <c r="O19" s="1">
        <f t="shared" si="5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f t="shared" si="6"/>
        <v>0</v>
      </c>
      <c r="Z19" s="2">
        <f t="shared" si="7"/>
        <v>0</v>
      </c>
      <c r="AA19" s="2">
        <f t="shared" si="8"/>
        <v>0</v>
      </c>
      <c r="AB19" s="145" t="str">
        <f t="shared" si="9"/>
        <v>TER A</v>
      </c>
      <c r="AC19" s="146">
        <f t="shared" si="1"/>
        <v>0</v>
      </c>
      <c r="AD19" s="2">
        <f t="shared" si="10"/>
        <v>0</v>
      </c>
      <c r="AE19" s="2">
        <f t="shared" si="11"/>
        <v>0</v>
      </c>
      <c r="AF19" s="2">
        <f t="shared" si="12"/>
        <v>0</v>
      </c>
      <c r="AG19" s="109"/>
      <c r="AH19" s="109"/>
    </row>
    <row r="20" spans="1:34" ht="10.5">
      <c r="A20" s="24">
        <f t="shared" si="13"/>
        <v>13</v>
      </c>
      <c r="B20" s="16"/>
      <c r="C20" s="107"/>
      <c r="D20" s="105"/>
      <c r="E20" s="26" t="s">
        <v>84</v>
      </c>
      <c r="F20" s="23">
        <v>44927</v>
      </c>
      <c r="G20" s="23">
        <v>45291</v>
      </c>
      <c r="H20" s="22" t="s">
        <v>20</v>
      </c>
      <c r="I20" s="22" t="s">
        <v>39</v>
      </c>
      <c r="J20" s="106" t="s">
        <v>22</v>
      </c>
      <c r="K20" s="1" t="s">
        <v>35</v>
      </c>
      <c r="L20" s="20">
        <f t="shared" si="2"/>
        <v>12</v>
      </c>
      <c r="M20" s="20">
        <f t="shared" si="3"/>
        <v>1</v>
      </c>
      <c r="N20" s="21" t="str">
        <f t="shared" si="4"/>
        <v>N</v>
      </c>
      <c r="O20" s="1">
        <f t="shared" si="5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6"/>
        <v>0</v>
      </c>
      <c r="Z20" s="2">
        <f t="shared" si="7"/>
        <v>0</v>
      </c>
      <c r="AA20" s="2">
        <f t="shared" si="8"/>
        <v>0</v>
      </c>
      <c r="AB20" s="145" t="str">
        <f t="shared" si="9"/>
        <v>TER A</v>
      </c>
      <c r="AC20" s="146">
        <f t="shared" si="1"/>
        <v>0</v>
      </c>
      <c r="AD20" s="2">
        <f t="shared" si="10"/>
        <v>0</v>
      </c>
      <c r="AE20" s="2">
        <f t="shared" si="11"/>
        <v>0</v>
      </c>
      <c r="AF20" s="2">
        <f t="shared" si="12"/>
        <v>0</v>
      </c>
      <c r="AG20" s="109"/>
      <c r="AH20" s="109"/>
    </row>
    <row r="21" spans="1:34" ht="10.5">
      <c r="A21" s="24">
        <f t="shared" si="13"/>
        <v>14</v>
      </c>
      <c r="B21" s="16"/>
      <c r="C21" s="107"/>
      <c r="D21" s="105"/>
      <c r="E21" s="26" t="s">
        <v>84</v>
      </c>
      <c r="F21" s="23">
        <v>45200</v>
      </c>
      <c r="G21" s="23">
        <v>45291</v>
      </c>
      <c r="H21" s="22" t="s">
        <v>20</v>
      </c>
      <c r="I21" s="22" t="s">
        <v>39</v>
      </c>
      <c r="J21" s="106" t="s">
        <v>22</v>
      </c>
      <c r="K21" s="1" t="s">
        <v>35</v>
      </c>
      <c r="L21" s="20">
        <f t="shared" si="2"/>
        <v>3</v>
      </c>
      <c r="M21" s="20">
        <f t="shared" si="3"/>
        <v>1</v>
      </c>
      <c r="N21" s="21" t="str">
        <f t="shared" si="4"/>
        <v>N</v>
      </c>
      <c r="O21" s="1">
        <f t="shared" si="5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f t="shared" si="6"/>
        <v>0</v>
      </c>
      <c r="Z21" s="2">
        <f t="shared" si="7"/>
        <v>0</v>
      </c>
      <c r="AA21" s="2">
        <f t="shared" si="8"/>
        <v>0</v>
      </c>
      <c r="AB21" s="145" t="str">
        <f t="shared" si="9"/>
        <v>TER A</v>
      </c>
      <c r="AC21" s="146">
        <f t="shared" si="1"/>
        <v>0</v>
      </c>
      <c r="AD21" s="2">
        <f t="shared" si="10"/>
        <v>0</v>
      </c>
      <c r="AE21" s="2">
        <f t="shared" si="11"/>
        <v>0</v>
      </c>
      <c r="AF21" s="2">
        <f t="shared" si="12"/>
        <v>0</v>
      </c>
    </row>
    <row r="22" spans="1:34" ht="10.5">
      <c r="A22" s="24">
        <f t="shared" si="13"/>
        <v>15</v>
      </c>
      <c r="B22" s="16"/>
      <c r="C22" s="107"/>
      <c r="D22" s="105"/>
      <c r="E22" s="26" t="s">
        <v>84</v>
      </c>
      <c r="F22" s="23">
        <v>44927</v>
      </c>
      <c r="G22" s="23">
        <v>45291</v>
      </c>
      <c r="H22" s="22" t="s">
        <v>20</v>
      </c>
      <c r="I22" s="22" t="s">
        <v>39</v>
      </c>
      <c r="J22" s="106" t="s">
        <v>22</v>
      </c>
      <c r="K22" s="1" t="s">
        <v>35</v>
      </c>
      <c r="L22" s="20">
        <f t="shared" si="2"/>
        <v>12</v>
      </c>
      <c r="M22" s="20">
        <f t="shared" si="3"/>
        <v>1</v>
      </c>
      <c r="N22" s="21" t="str">
        <f t="shared" si="4"/>
        <v>N</v>
      </c>
      <c r="O22" s="1">
        <f t="shared" si="5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f t="shared" si="6"/>
        <v>0</v>
      </c>
      <c r="Z22" s="2">
        <f t="shared" si="7"/>
        <v>0</v>
      </c>
      <c r="AA22" s="2">
        <f t="shared" si="8"/>
        <v>0</v>
      </c>
      <c r="AB22" s="145" t="str">
        <f t="shared" si="9"/>
        <v>TER A</v>
      </c>
      <c r="AC22" s="146">
        <f t="shared" si="1"/>
        <v>0</v>
      </c>
      <c r="AD22" s="2">
        <f t="shared" si="10"/>
        <v>0</v>
      </c>
      <c r="AE22" s="2">
        <f t="shared" si="11"/>
        <v>0</v>
      </c>
      <c r="AF22" s="2">
        <f t="shared" si="12"/>
        <v>0</v>
      </c>
    </row>
    <row r="23" spans="1:34" ht="10.5">
      <c r="A23" s="24">
        <f t="shared" si="13"/>
        <v>16</v>
      </c>
      <c r="B23" s="16"/>
      <c r="C23" s="107"/>
      <c r="D23" s="105"/>
      <c r="E23" s="26" t="s">
        <v>84</v>
      </c>
      <c r="F23" s="23">
        <v>44927</v>
      </c>
      <c r="G23" s="23">
        <v>45291</v>
      </c>
      <c r="H23" s="22" t="s">
        <v>20</v>
      </c>
      <c r="I23" s="22" t="s">
        <v>39</v>
      </c>
      <c r="J23" s="106" t="s">
        <v>22</v>
      </c>
      <c r="K23" s="1" t="s">
        <v>35</v>
      </c>
      <c r="L23" s="20">
        <f t="shared" si="2"/>
        <v>12</v>
      </c>
      <c r="M23" s="20">
        <f t="shared" si="3"/>
        <v>1</v>
      </c>
      <c r="N23" s="21" t="str">
        <f t="shared" si="4"/>
        <v>N</v>
      </c>
      <c r="O23" s="1">
        <f t="shared" si="5"/>
        <v>0</v>
      </c>
      <c r="P23" s="2">
        <v>0</v>
      </c>
      <c r="Q23" s="19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f t="shared" si="6"/>
        <v>0</v>
      </c>
      <c r="Z23" s="2">
        <f t="shared" si="7"/>
        <v>0</v>
      </c>
      <c r="AA23" s="2">
        <f t="shared" si="8"/>
        <v>0</v>
      </c>
      <c r="AB23" s="145" t="str">
        <f t="shared" si="9"/>
        <v>TER A</v>
      </c>
      <c r="AC23" s="146">
        <f t="shared" si="1"/>
        <v>0</v>
      </c>
      <c r="AD23" s="2">
        <f t="shared" si="10"/>
        <v>0</v>
      </c>
      <c r="AE23" s="2">
        <f t="shared" si="11"/>
        <v>0</v>
      </c>
      <c r="AF23" s="2">
        <f t="shared" si="12"/>
        <v>0</v>
      </c>
    </row>
    <row r="24" spans="1:34" ht="10.5">
      <c r="A24" s="24">
        <f t="shared" si="13"/>
        <v>17</v>
      </c>
      <c r="B24" s="16"/>
      <c r="C24" s="107"/>
      <c r="D24" s="105"/>
      <c r="E24" s="26" t="s">
        <v>84</v>
      </c>
      <c r="F24" s="23">
        <v>44927</v>
      </c>
      <c r="G24" s="23">
        <v>45291</v>
      </c>
      <c r="H24" s="22" t="s">
        <v>20</v>
      </c>
      <c r="I24" s="22" t="s">
        <v>39</v>
      </c>
      <c r="J24" s="106" t="s">
        <v>22</v>
      </c>
      <c r="K24" s="1" t="s">
        <v>35</v>
      </c>
      <c r="L24" s="20">
        <f t="shared" si="2"/>
        <v>12</v>
      </c>
      <c r="M24" s="20">
        <f t="shared" si="3"/>
        <v>1</v>
      </c>
      <c r="N24" s="21" t="str">
        <f t="shared" si="4"/>
        <v>N</v>
      </c>
      <c r="O24" s="1">
        <f t="shared" si="5"/>
        <v>0</v>
      </c>
      <c r="P24" s="2">
        <v>0</v>
      </c>
      <c r="Q24" s="19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f t="shared" si="6"/>
        <v>0</v>
      </c>
      <c r="Z24" s="2">
        <f t="shared" si="7"/>
        <v>0</v>
      </c>
      <c r="AA24" s="2">
        <f t="shared" si="8"/>
        <v>0</v>
      </c>
      <c r="AB24" s="145" t="str">
        <f t="shared" si="9"/>
        <v>TER A</v>
      </c>
      <c r="AC24" s="146">
        <f t="shared" si="1"/>
        <v>0</v>
      </c>
      <c r="AD24" s="2">
        <f t="shared" si="10"/>
        <v>0</v>
      </c>
      <c r="AE24" s="2">
        <f t="shared" si="11"/>
        <v>0</v>
      </c>
      <c r="AF24" s="2">
        <f t="shared" si="12"/>
        <v>0</v>
      </c>
    </row>
    <row r="25" spans="1:34" ht="10.5">
      <c r="A25" s="24">
        <f t="shared" si="13"/>
        <v>18</v>
      </c>
      <c r="B25" s="16"/>
      <c r="C25" s="107"/>
      <c r="D25" s="105"/>
      <c r="E25" s="26" t="s">
        <v>84</v>
      </c>
      <c r="F25" s="23">
        <v>44927</v>
      </c>
      <c r="G25" s="23">
        <v>45291</v>
      </c>
      <c r="H25" s="22" t="s">
        <v>20</v>
      </c>
      <c r="I25" s="22" t="s">
        <v>39</v>
      </c>
      <c r="J25" s="106" t="s">
        <v>22</v>
      </c>
      <c r="K25" s="1" t="s">
        <v>35</v>
      </c>
      <c r="L25" s="20">
        <f t="shared" si="2"/>
        <v>12</v>
      </c>
      <c r="M25" s="20">
        <f t="shared" si="3"/>
        <v>1</v>
      </c>
      <c r="N25" s="21" t="str">
        <f t="shared" si="4"/>
        <v>N</v>
      </c>
      <c r="O25" s="1">
        <f t="shared" si="5"/>
        <v>0</v>
      </c>
      <c r="P25" s="2">
        <v>0</v>
      </c>
      <c r="Q25" s="19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 t="shared" si="6"/>
        <v>0</v>
      </c>
      <c r="Z25" s="2">
        <f t="shared" si="7"/>
        <v>0</v>
      </c>
      <c r="AA25" s="2">
        <f t="shared" si="8"/>
        <v>0</v>
      </c>
      <c r="AB25" s="145" t="str">
        <f t="shared" si="9"/>
        <v>TER A</v>
      </c>
      <c r="AC25" s="146">
        <f t="shared" si="1"/>
        <v>0</v>
      </c>
      <c r="AD25" s="2">
        <f t="shared" si="10"/>
        <v>0</v>
      </c>
      <c r="AE25" s="2">
        <f t="shared" si="11"/>
        <v>0</v>
      </c>
      <c r="AF25" s="2">
        <f t="shared" si="12"/>
        <v>0</v>
      </c>
    </row>
    <row r="26" spans="1:34" ht="10.5">
      <c r="A26" s="24">
        <f t="shared" si="13"/>
        <v>19</v>
      </c>
      <c r="B26" s="16"/>
      <c r="C26" s="107"/>
      <c r="D26" s="105"/>
      <c r="E26" s="26" t="s">
        <v>84</v>
      </c>
      <c r="F26" s="23">
        <v>44927</v>
      </c>
      <c r="G26" s="23">
        <v>45291</v>
      </c>
      <c r="H26" s="22" t="s">
        <v>20</v>
      </c>
      <c r="I26" s="22" t="s">
        <v>39</v>
      </c>
      <c r="J26" s="106" t="s">
        <v>22</v>
      </c>
      <c r="K26" s="1" t="s">
        <v>35</v>
      </c>
      <c r="L26" s="20">
        <f t="shared" si="2"/>
        <v>12</v>
      </c>
      <c r="M26" s="20">
        <f t="shared" si="3"/>
        <v>1</v>
      </c>
      <c r="N26" s="21" t="str">
        <f t="shared" si="4"/>
        <v>N</v>
      </c>
      <c r="O26" s="1">
        <f t="shared" si="5"/>
        <v>0</v>
      </c>
      <c r="P26" s="2">
        <v>0</v>
      </c>
      <c r="Q26" s="19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f t="shared" si="6"/>
        <v>0</v>
      </c>
      <c r="Z26" s="2">
        <f t="shared" si="7"/>
        <v>0</v>
      </c>
      <c r="AA26" s="2">
        <f t="shared" si="8"/>
        <v>0</v>
      </c>
      <c r="AB26" s="145" t="str">
        <f t="shared" si="9"/>
        <v>TER A</v>
      </c>
      <c r="AC26" s="146">
        <f t="shared" si="1"/>
        <v>0</v>
      </c>
      <c r="AD26" s="2">
        <f t="shared" si="10"/>
        <v>0</v>
      </c>
      <c r="AE26" s="2">
        <f t="shared" si="11"/>
        <v>0</v>
      </c>
      <c r="AF26" s="2">
        <f t="shared" si="12"/>
        <v>0</v>
      </c>
    </row>
    <row r="27" spans="1:34" ht="10.5">
      <c r="A27" s="24">
        <f t="shared" ref="A27:A36" si="14">+A16+1</f>
        <v>10</v>
      </c>
      <c r="B27" s="16"/>
      <c r="C27" s="107"/>
      <c r="D27" s="105"/>
      <c r="E27" s="26" t="s">
        <v>84</v>
      </c>
      <c r="F27" s="23">
        <v>44927</v>
      </c>
      <c r="G27" s="23">
        <v>45291</v>
      </c>
      <c r="H27" s="22" t="s">
        <v>20</v>
      </c>
      <c r="I27" s="22" t="s">
        <v>39</v>
      </c>
      <c r="J27" s="106" t="s">
        <v>22</v>
      </c>
      <c r="K27" s="1" t="s">
        <v>35</v>
      </c>
      <c r="L27" s="20">
        <f t="shared" si="2"/>
        <v>12</v>
      </c>
      <c r="M27" s="20">
        <f t="shared" si="3"/>
        <v>1</v>
      </c>
      <c r="N27" s="21" t="str">
        <f t="shared" si="4"/>
        <v>N</v>
      </c>
      <c r="O27" s="1">
        <f t="shared" si="5"/>
        <v>0</v>
      </c>
      <c r="P27" s="2">
        <v>0</v>
      </c>
      <c r="Q27" s="19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f t="shared" si="6"/>
        <v>0</v>
      </c>
      <c r="Z27" s="2">
        <f t="shared" si="7"/>
        <v>0</v>
      </c>
      <c r="AA27" s="2">
        <f t="shared" si="8"/>
        <v>0</v>
      </c>
      <c r="AB27" s="145" t="str">
        <f t="shared" si="9"/>
        <v>TER A</v>
      </c>
      <c r="AC27" s="146">
        <f t="shared" si="1"/>
        <v>0</v>
      </c>
      <c r="AD27" s="2">
        <f t="shared" si="10"/>
        <v>0</v>
      </c>
      <c r="AE27" s="2">
        <f t="shared" si="11"/>
        <v>0</v>
      </c>
      <c r="AF27" s="2">
        <f t="shared" si="12"/>
        <v>0</v>
      </c>
    </row>
    <row r="28" spans="1:34" ht="10.5">
      <c r="A28" s="24">
        <f t="shared" si="14"/>
        <v>11</v>
      </c>
      <c r="B28" s="16"/>
      <c r="C28" s="107"/>
      <c r="D28" s="105"/>
      <c r="E28" s="26" t="s">
        <v>84</v>
      </c>
      <c r="F28" s="23">
        <v>44927</v>
      </c>
      <c r="G28" s="23">
        <v>45291</v>
      </c>
      <c r="H28" s="22" t="s">
        <v>20</v>
      </c>
      <c r="I28" s="22" t="s">
        <v>39</v>
      </c>
      <c r="J28" s="106" t="s">
        <v>22</v>
      </c>
      <c r="K28" s="1" t="s">
        <v>35</v>
      </c>
      <c r="L28" s="20">
        <f t="shared" si="2"/>
        <v>12</v>
      </c>
      <c r="M28" s="20">
        <f t="shared" si="3"/>
        <v>1</v>
      </c>
      <c r="N28" s="21" t="str">
        <f t="shared" si="4"/>
        <v>N</v>
      </c>
      <c r="O28" s="1">
        <f t="shared" si="5"/>
        <v>0</v>
      </c>
      <c r="P28" s="2">
        <v>0</v>
      </c>
      <c r="Q28" s="19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f t="shared" si="6"/>
        <v>0</v>
      </c>
      <c r="Z28" s="2">
        <f t="shared" si="7"/>
        <v>0</v>
      </c>
      <c r="AA28" s="2">
        <f t="shared" si="8"/>
        <v>0</v>
      </c>
      <c r="AB28" s="145" t="str">
        <f t="shared" si="9"/>
        <v>TER A</v>
      </c>
      <c r="AC28" s="146">
        <f t="shared" si="1"/>
        <v>0</v>
      </c>
      <c r="AD28" s="2">
        <f t="shared" si="10"/>
        <v>0</v>
      </c>
      <c r="AE28" s="2">
        <f t="shared" si="11"/>
        <v>0</v>
      </c>
      <c r="AF28" s="2">
        <f t="shared" si="12"/>
        <v>0</v>
      </c>
    </row>
    <row r="29" spans="1:34" ht="10.5">
      <c r="A29" s="24">
        <f t="shared" si="14"/>
        <v>12</v>
      </c>
      <c r="B29" s="16"/>
      <c r="C29" s="107"/>
      <c r="D29" s="105"/>
      <c r="E29" s="26" t="s">
        <v>84</v>
      </c>
      <c r="F29" s="23">
        <v>44927</v>
      </c>
      <c r="G29" s="23">
        <v>45291</v>
      </c>
      <c r="H29" s="22" t="s">
        <v>20</v>
      </c>
      <c r="I29" s="22" t="s">
        <v>39</v>
      </c>
      <c r="J29" s="106" t="s">
        <v>22</v>
      </c>
      <c r="K29" s="1" t="s">
        <v>35</v>
      </c>
      <c r="L29" s="20">
        <f t="shared" si="2"/>
        <v>12</v>
      </c>
      <c r="M29" s="20">
        <f t="shared" si="3"/>
        <v>1</v>
      </c>
      <c r="N29" s="21" t="str">
        <f t="shared" si="4"/>
        <v>N</v>
      </c>
      <c r="O29" s="1">
        <f t="shared" si="5"/>
        <v>0</v>
      </c>
      <c r="P29" s="2">
        <v>0</v>
      </c>
      <c r="Q29" s="19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f t="shared" si="6"/>
        <v>0</v>
      </c>
      <c r="Z29" s="2">
        <f t="shared" si="7"/>
        <v>0</v>
      </c>
      <c r="AA29" s="2">
        <f t="shared" si="8"/>
        <v>0</v>
      </c>
      <c r="AB29" s="145" t="str">
        <f t="shared" si="9"/>
        <v>TER A</v>
      </c>
      <c r="AC29" s="146">
        <f t="shared" si="1"/>
        <v>0</v>
      </c>
      <c r="AD29" s="2">
        <f t="shared" si="10"/>
        <v>0</v>
      </c>
      <c r="AE29" s="2">
        <f t="shared" si="11"/>
        <v>0</v>
      </c>
      <c r="AF29" s="2">
        <f t="shared" si="12"/>
        <v>0</v>
      </c>
    </row>
    <row r="30" spans="1:34" ht="10.5">
      <c r="A30" s="24">
        <f t="shared" si="14"/>
        <v>13</v>
      </c>
      <c r="B30" s="16"/>
      <c r="C30" s="107"/>
      <c r="D30" s="105"/>
      <c r="E30" s="26" t="s">
        <v>84</v>
      </c>
      <c r="F30" s="23">
        <v>44927</v>
      </c>
      <c r="G30" s="23">
        <v>45291</v>
      </c>
      <c r="H30" s="22" t="s">
        <v>20</v>
      </c>
      <c r="I30" s="22" t="s">
        <v>39</v>
      </c>
      <c r="J30" s="106" t="s">
        <v>22</v>
      </c>
      <c r="K30" s="1" t="s">
        <v>35</v>
      </c>
      <c r="L30" s="20">
        <f t="shared" si="2"/>
        <v>12</v>
      </c>
      <c r="M30" s="20">
        <f t="shared" si="3"/>
        <v>1</v>
      </c>
      <c r="N30" s="21" t="str">
        <f t="shared" si="4"/>
        <v>N</v>
      </c>
      <c r="O30" s="1">
        <f t="shared" si="5"/>
        <v>0</v>
      </c>
      <c r="P30" s="2">
        <v>0</v>
      </c>
      <c r="Q30" s="19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6"/>
        <v>0</v>
      </c>
      <c r="Z30" s="2">
        <f t="shared" si="7"/>
        <v>0</v>
      </c>
      <c r="AA30" s="2">
        <f t="shared" si="8"/>
        <v>0</v>
      </c>
      <c r="AB30" s="145" t="str">
        <f t="shared" si="9"/>
        <v>TER A</v>
      </c>
      <c r="AC30" s="146">
        <f t="shared" si="1"/>
        <v>0</v>
      </c>
      <c r="AD30" s="2">
        <f t="shared" si="10"/>
        <v>0</v>
      </c>
      <c r="AE30" s="2">
        <f t="shared" si="11"/>
        <v>0</v>
      </c>
      <c r="AF30" s="2">
        <f t="shared" si="12"/>
        <v>0</v>
      </c>
    </row>
    <row r="31" spans="1:34" ht="10.5">
      <c r="A31" s="24">
        <f t="shared" si="14"/>
        <v>14</v>
      </c>
      <c r="B31" s="16"/>
      <c r="C31" s="107"/>
      <c r="D31" s="105"/>
      <c r="E31" s="26" t="s">
        <v>84</v>
      </c>
      <c r="F31" s="23">
        <v>44927</v>
      </c>
      <c r="G31" s="23">
        <v>45291</v>
      </c>
      <c r="H31" s="22" t="s">
        <v>20</v>
      </c>
      <c r="I31" s="22" t="s">
        <v>39</v>
      </c>
      <c r="J31" s="106" t="s">
        <v>22</v>
      </c>
      <c r="K31" s="1" t="s">
        <v>35</v>
      </c>
      <c r="L31" s="20">
        <f t="shared" si="2"/>
        <v>12</v>
      </c>
      <c r="M31" s="20">
        <f t="shared" si="3"/>
        <v>1</v>
      </c>
      <c r="N31" s="21" t="str">
        <f t="shared" si="4"/>
        <v>N</v>
      </c>
      <c r="O31" s="1">
        <f t="shared" si="5"/>
        <v>0</v>
      </c>
      <c r="P31" s="2">
        <v>0</v>
      </c>
      <c r="Q31" s="19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6"/>
        <v>0</v>
      </c>
      <c r="Z31" s="2">
        <f t="shared" si="7"/>
        <v>0</v>
      </c>
      <c r="AA31" s="2">
        <f t="shared" si="8"/>
        <v>0</v>
      </c>
      <c r="AB31" s="145" t="str">
        <f t="shared" si="9"/>
        <v>TER A</v>
      </c>
      <c r="AC31" s="146">
        <f t="shared" si="1"/>
        <v>0</v>
      </c>
      <c r="AD31" s="2">
        <f t="shared" si="10"/>
        <v>0</v>
      </c>
      <c r="AE31" s="2">
        <f t="shared" si="11"/>
        <v>0</v>
      </c>
      <c r="AF31" s="2">
        <f t="shared" si="12"/>
        <v>0</v>
      </c>
    </row>
    <row r="32" spans="1:34" ht="10.5">
      <c r="A32" s="24">
        <f t="shared" si="14"/>
        <v>15</v>
      </c>
      <c r="B32" s="16"/>
      <c r="C32" s="107"/>
      <c r="D32" s="105"/>
      <c r="E32" s="26" t="s">
        <v>84</v>
      </c>
      <c r="F32" s="23">
        <v>44927</v>
      </c>
      <c r="G32" s="23">
        <v>45291</v>
      </c>
      <c r="H32" s="22" t="s">
        <v>20</v>
      </c>
      <c r="I32" s="22" t="s">
        <v>39</v>
      </c>
      <c r="J32" s="106" t="s">
        <v>22</v>
      </c>
      <c r="K32" s="1" t="s">
        <v>35</v>
      </c>
      <c r="L32" s="20">
        <f t="shared" si="2"/>
        <v>12</v>
      </c>
      <c r="M32" s="20">
        <f t="shared" si="3"/>
        <v>1</v>
      </c>
      <c r="N32" s="21" t="str">
        <f t="shared" si="4"/>
        <v>N</v>
      </c>
      <c r="O32" s="1">
        <f t="shared" si="5"/>
        <v>0</v>
      </c>
      <c r="P32" s="2">
        <v>0</v>
      </c>
      <c r="Q32" s="19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6"/>
        <v>0</v>
      </c>
      <c r="Z32" s="2">
        <f t="shared" si="7"/>
        <v>0</v>
      </c>
      <c r="AA32" s="2">
        <f t="shared" si="8"/>
        <v>0</v>
      </c>
      <c r="AB32" s="145" t="str">
        <f t="shared" si="9"/>
        <v>TER A</v>
      </c>
      <c r="AC32" s="146">
        <f t="shared" si="1"/>
        <v>0</v>
      </c>
      <c r="AD32" s="2">
        <f t="shared" si="10"/>
        <v>0</v>
      </c>
      <c r="AE32" s="2">
        <f t="shared" si="11"/>
        <v>0</v>
      </c>
      <c r="AF32" s="2">
        <f t="shared" si="12"/>
        <v>0</v>
      </c>
    </row>
    <row r="33" spans="1:32" ht="10.5">
      <c r="A33" s="24">
        <f t="shared" si="14"/>
        <v>16</v>
      </c>
      <c r="B33" s="16"/>
      <c r="C33" s="107"/>
      <c r="D33" s="105"/>
      <c r="E33" s="26" t="s">
        <v>84</v>
      </c>
      <c r="F33" s="23">
        <v>44927</v>
      </c>
      <c r="G33" s="23">
        <v>45291</v>
      </c>
      <c r="H33" s="22" t="s">
        <v>20</v>
      </c>
      <c r="I33" s="22" t="s">
        <v>39</v>
      </c>
      <c r="J33" s="106" t="s">
        <v>22</v>
      </c>
      <c r="K33" s="1" t="s">
        <v>35</v>
      </c>
      <c r="L33" s="20">
        <f t="shared" si="2"/>
        <v>12</v>
      </c>
      <c r="M33" s="20">
        <f t="shared" si="3"/>
        <v>1</v>
      </c>
      <c r="N33" s="21" t="str">
        <f t="shared" si="4"/>
        <v>N</v>
      </c>
      <c r="O33" s="1">
        <f t="shared" si="5"/>
        <v>0</v>
      </c>
      <c r="P33" s="2">
        <v>0</v>
      </c>
      <c r="Q33" s="19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f t="shared" si="6"/>
        <v>0</v>
      </c>
      <c r="Z33" s="2">
        <f t="shared" si="7"/>
        <v>0</v>
      </c>
      <c r="AA33" s="2">
        <f t="shared" si="8"/>
        <v>0</v>
      </c>
      <c r="AB33" s="145" t="str">
        <f t="shared" si="9"/>
        <v>TER A</v>
      </c>
      <c r="AC33" s="146">
        <f t="shared" si="1"/>
        <v>0</v>
      </c>
      <c r="AD33" s="2">
        <f t="shared" si="10"/>
        <v>0</v>
      </c>
      <c r="AE33" s="2">
        <f t="shared" si="11"/>
        <v>0</v>
      </c>
      <c r="AF33" s="2">
        <f t="shared" si="12"/>
        <v>0</v>
      </c>
    </row>
    <row r="34" spans="1:32" ht="10.5">
      <c r="A34" s="24">
        <f t="shared" si="14"/>
        <v>17</v>
      </c>
      <c r="B34" s="16"/>
      <c r="C34" s="107"/>
      <c r="D34" s="105"/>
      <c r="E34" s="26" t="s">
        <v>84</v>
      </c>
      <c r="F34" s="23">
        <v>44927</v>
      </c>
      <c r="G34" s="23">
        <v>45291</v>
      </c>
      <c r="H34" s="22" t="s">
        <v>20</v>
      </c>
      <c r="I34" s="22" t="s">
        <v>39</v>
      </c>
      <c r="J34" s="106" t="s">
        <v>22</v>
      </c>
      <c r="K34" s="1" t="s">
        <v>35</v>
      </c>
      <c r="L34" s="20">
        <f t="shared" si="2"/>
        <v>12</v>
      </c>
      <c r="M34" s="20">
        <f t="shared" si="3"/>
        <v>1</v>
      </c>
      <c r="N34" s="21" t="str">
        <f t="shared" si="4"/>
        <v>N</v>
      </c>
      <c r="O34" s="1">
        <f t="shared" si="5"/>
        <v>0</v>
      </c>
      <c r="P34" s="2">
        <v>0</v>
      </c>
      <c r="Q34" s="19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f t="shared" si="6"/>
        <v>0</v>
      </c>
      <c r="Z34" s="2">
        <f t="shared" si="7"/>
        <v>0</v>
      </c>
      <c r="AA34" s="2">
        <f t="shared" si="8"/>
        <v>0</v>
      </c>
      <c r="AB34" s="145" t="str">
        <f t="shared" si="9"/>
        <v>TER A</v>
      </c>
      <c r="AC34" s="146">
        <f t="shared" si="1"/>
        <v>0</v>
      </c>
      <c r="AD34" s="2">
        <f t="shared" si="10"/>
        <v>0</v>
      </c>
      <c r="AE34" s="2">
        <f t="shared" si="11"/>
        <v>0</v>
      </c>
      <c r="AF34" s="2">
        <f t="shared" si="12"/>
        <v>0</v>
      </c>
    </row>
    <row r="35" spans="1:32" ht="10.5">
      <c r="A35" s="24">
        <f t="shared" si="14"/>
        <v>18</v>
      </c>
      <c r="B35" s="16"/>
      <c r="C35" s="107"/>
      <c r="D35" s="105"/>
      <c r="E35" s="26" t="s">
        <v>84</v>
      </c>
      <c r="F35" s="23">
        <v>44927</v>
      </c>
      <c r="G35" s="23">
        <v>45291</v>
      </c>
      <c r="H35" s="22" t="s">
        <v>20</v>
      </c>
      <c r="I35" s="22" t="s">
        <v>39</v>
      </c>
      <c r="J35" s="106" t="s">
        <v>22</v>
      </c>
      <c r="K35" s="1" t="s">
        <v>35</v>
      </c>
      <c r="L35" s="20">
        <f t="shared" si="2"/>
        <v>12</v>
      </c>
      <c r="M35" s="20">
        <f t="shared" si="3"/>
        <v>1</v>
      </c>
      <c r="N35" s="21" t="str">
        <f t="shared" si="4"/>
        <v>N</v>
      </c>
      <c r="O35" s="1">
        <f t="shared" si="5"/>
        <v>0</v>
      </c>
      <c r="P35" s="2">
        <v>0</v>
      </c>
      <c r="Q35" s="19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f t="shared" si="6"/>
        <v>0</v>
      </c>
      <c r="Z35" s="2">
        <f t="shared" si="7"/>
        <v>0</v>
      </c>
      <c r="AA35" s="2">
        <f t="shared" si="8"/>
        <v>0</v>
      </c>
      <c r="AB35" s="145" t="str">
        <f t="shared" si="9"/>
        <v>TER A</v>
      </c>
      <c r="AC35" s="146">
        <f t="shared" si="1"/>
        <v>0</v>
      </c>
      <c r="AD35" s="2">
        <f t="shared" si="10"/>
        <v>0</v>
      </c>
      <c r="AE35" s="2">
        <f t="shared" si="11"/>
        <v>0</v>
      </c>
      <c r="AF35" s="2">
        <f t="shared" si="12"/>
        <v>0</v>
      </c>
    </row>
    <row r="36" spans="1:32" ht="10.5">
      <c r="A36" s="24">
        <f t="shared" si="14"/>
        <v>19</v>
      </c>
      <c r="B36" s="16"/>
      <c r="C36" s="107"/>
      <c r="D36" s="105"/>
      <c r="E36" s="26" t="s">
        <v>84</v>
      </c>
      <c r="F36" s="23">
        <v>44927</v>
      </c>
      <c r="G36" s="23">
        <v>45291</v>
      </c>
      <c r="H36" s="22" t="s">
        <v>20</v>
      </c>
      <c r="I36" s="22" t="s">
        <v>39</v>
      </c>
      <c r="J36" s="106" t="s">
        <v>22</v>
      </c>
      <c r="K36" s="1" t="s">
        <v>35</v>
      </c>
      <c r="L36" s="20">
        <f t="shared" si="2"/>
        <v>12</v>
      </c>
      <c r="M36" s="20">
        <f t="shared" si="3"/>
        <v>1</v>
      </c>
      <c r="N36" s="21" t="str">
        <f t="shared" si="4"/>
        <v>N</v>
      </c>
      <c r="O36" s="1">
        <f t="shared" si="5"/>
        <v>0</v>
      </c>
      <c r="P36" s="2">
        <v>0</v>
      </c>
      <c r="Q36" s="19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f t="shared" si="6"/>
        <v>0</v>
      </c>
      <c r="Z36" s="2">
        <f t="shared" si="7"/>
        <v>0</v>
      </c>
      <c r="AA36" s="2">
        <f t="shared" si="8"/>
        <v>0</v>
      </c>
      <c r="AB36" s="145" t="str">
        <f t="shared" si="9"/>
        <v>TER A</v>
      </c>
      <c r="AC36" s="146">
        <f t="shared" si="1"/>
        <v>0</v>
      </c>
      <c r="AD36" s="2">
        <f t="shared" si="10"/>
        <v>0</v>
      </c>
      <c r="AE36" s="2">
        <f t="shared" si="11"/>
        <v>0</v>
      </c>
      <c r="AF36" s="2">
        <f t="shared" si="12"/>
        <v>0</v>
      </c>
    </row>
    <row r="37" spans="1:32" ht="10.5">
      <c r="A37" s="24">
        <f>+A26+1</f>
        <v>20</v>
      </c>
      <c r="B37" s="16"/>
      <c r="C37" s="107"/>
      <c r="D37" s="105"/>
      <c r="E37" s="26" t="s">
        <v>84</v>
      </c>
      <c r="F37" s="23">
        <v>44927</v>
      </c>
      <c r="G37" s="23">
        <v>45291</v>
      </c>
      <c r="H37" s="22" t="s">
        <v>20</v>
      </c>
      <c r="I37" s="22" t="s">
        <v>39</v>
      </c>
      <c r="J37" s="106" t="s">
        <v>22</v>
      </c>
      <c r="K37" s="1" t="s">
        <v>35</v>
      </c>
      <c r="L37" s="20">
        <f t="shared" si="2"/>
        <v>12</v>
      </c>
      <c r="M37" s="20">
        <f t="shared" si="3"/>
        <v>1</v>
      </c>
      <c r="N37" s="21" t="str">
        <f t="shared" si="4"/>
        <v>N</v>
      </c>
      <c r="O37" s="1">
        <f t="shared" si="5"/>
        <v>0</v>
      </c>
      <c r="P37" s="2">
        <v>0</v>
      </c>
      <c r="Q37" s="19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f t="shared" si="6"/>
        <v>0</v>
      </c>
      <c r="Z37" s="2">
        <f t="shared" si="7"/>
        <v>0</v>
      </c>
      <c r="AA37" s="2">
        <f t="shared" si="8"/>
        <v>0</v>
      </c>
      <c r="AB37" s="145" t="str">
        <f t="shared" si="9"/>
        <v>TER A</v>
      </c>
      <c r="AC37" s="146">
        <f t="shared" si="1"/>
        <v>0</v>
      </c>
      <c r="AD37" s="2">
        <f t="shared" si="10"/>
        <v>0</v>
      </c>
      <c r="AE37" s="2">
        <f t="shared" si="11"/>
        <v>0</v>
      </c>
      <c r="AF37" s="2">
        <f t="shared" si="12"/>
        <v>0</v>
      </c>
    </row>
    <row r="38" spans="1:32" ht="11" thickBot="1">
      <c r="A38" s="89"/>
      <c r="B38" s="90"/>
      <c r="C38" s="65"/>
      <c r="D38" s="65"/>
      <c r="E38" s="66"/>
      <c r="F38" s="67"/>
      <c r="G38" s="108"/>
      <c r="H38" s="96"/>
      <c r="I38" s="68"/>
      <c r="J38" s="68"/>
      <c r="K38" s="68"/>
      <c r="L38" s="91"/>
      <c r="M38" s="91"/>
      <c r="N38" s="91"/>
      <c r="O38" s="68"/>
      <c r="P38" s="17"/>
      <c r="Q38" s="17"/>
      <c r="R38" s="17"/>
      <c r="S38" s="17"/>
      <c r="T38" s="17"/>
      <c r="U38" s="17"/>
      <c r="V38" s="17"/>
      <c r="W38" s="17"/>
      <c r="X38" s="17"/>
      <c r="Y38" s="2"/>
      <c r="Z38" s="2"/>
      <c r="AA38" s="2"/>
      <c r="AB38" s="145"/>
      <c r="AC38" s="145"/>
      <c r="AD38" s="2"/>
      <c r="AE38" s="2"/>
      <c r="AF38" s="2"/>
    </row>
    <row r="39" spans="1:32" s="3" customFormat="1" ht="11.5" thickTop="1" thickBot="1">
      <c r="A39" s="92"/>
      <c r="B39" s="71" t="s">
        <v>24</v>
      </c>
      <c r="C39" s="69" t="s">
        <v>51</v>
      </c>
      <c r="D39" s="69" t="s">
        <v>51</v>
      </c>
      <c r="E39" s="70" t="s">
        <v>52</v>
      </c>
      <c r="F39" s="71"/>
      <c r="G39" s="71"/>
      <c r="H39" s="100"/>
      <c r="I39" s="71"/>
      <c r="J39" s="71"/>
      <c r="K39" s="71"/>
      <c r="L39" s="71"/>
      <c r="M39" s="71"/>
      <c r="N39" s="71"/>
      <c r="O39" s="93">
        <f t="shared" ref="O39:Z39" si="15">SUM(O7:O38)</f>
        <v>8</v>
      </c>
      <c r="P39" s="94">
        <f t="shared" si="15"/>
        <v>55100000</v>
      </c>
      <c r="Q39" s="94">
        <f t="shared" si="15"/>
        <v>0</v>
      </c>
      <c r="R39" s="94">
        <f t="shared" si="15"/>
        <v>8778500</v>
      </c>
      <c r="S39" s="94">
        <f t="shared" si="15"/>
        <v>32308000</v>
      </c>
      <c r="T39" s="94">
        <f t="shared" si="15"/>
        <v>2404128</v>
      </c>
      <c r="U39" s="94">
        <f t="shared" si="15"/>
        <v>0</v>
      </c>
      <c r="V39" s="94">
        <f t="shared" si="15"/>
        <v>59480000</v>
      </c>
      <c r="W39" s="94">
        <f t="shared" si="15"/>
        <v>0</v>
      </c>
      <c r="X39" s="94">
        <f t="shared" si="15"/>
        <v>1059200</v>
      </c>
      <c r="Y39" s="94">
        <f t="shared" si="15"/>
        <v>98590628</v>
      </c>
      <c r="Z39" s="94">
        <f t="shared" si="15"/>
        <v>59480000</v>
      </c>
      <c r="AA39" s="94">
        <f>SUM(AA7:AA38)</f>
        <v>158070628</v>
      </c>
      <c r="AB39" s="147"/>
      <c r="AC39" s="147"/>
      <c r="AD39" s="94"/>
      <c r="AE39" s="94"/>
      <c r="AF39" s="94"/>
    </row>
    <row r="40" spans="1:32" ht="10.5" thickTop="1">
      <c r="AB40" s="132"/>
      <c r="AC40" s="132"/>
    </row>
    <row r="41" spans="1:32">
      <c r="P41" s="5"/>
      <c r="R41" s="5"/>
      <c r="T41" s="5"/>
      <c r="V41" s="5"/>
      <c r="X41" s="5"/>
      <c r="AB41" s="132"/>
      <c r="AC41" s="132"/>
    </row>
    <row r="42" spans="1:32">
      <c r="AB42" s="132"/>
      <c r="AC42" s="132"/>
    </row>
    <row r="43" spans="1:32">
      <c r="P43" s="5"/>
      <c r="AB43" s="132"/>
      <c r="AC43" s="132"/>
    </row>
    <row r="44" spans="1:32">
      <c r="P44" s="5"/>
      <c r="AB44" s="132"/>
      <c r="AC44" s="132"/>
    </row>
    <row r="45" spans="1:32">
      <c r="P45" s="5"/>
      <c r="AB45" s="132"/>
      <c r="AC45" s="132"/>
    </row>
    <row r="46" spans="1:32">
      <c r="Q46" s="5"/>
      <c r="AB46" s="132"/>
      <c r="AC46" s="132"/>
    </row>
    <row r="47" spans="1:32">
      <c r="Q47" s="5"/>
      <c r="AB47" s="132"/>
      <c r="AC47" s="132"/>
    </row>
    <row r="48" spans="1:32">
      <c r="Q48" s="5"/>
      <c r="AB48" s="132"/>
      <c r="AC48" s="132"/>
    </row>
    <row r="49" spans="14:45">
      <c r="Q49" s="5"/>
      <c r="AB49" s="132"/>
      <c r="AC49" s="132"/>
    </row>
    <row r="50" spans="14:45" ht="10.5">
      <c r="P50" s="72"/>
      <c r="Q50" s="72"/>
      <c r="AB50" s="132"/>
      <c r="AC50" s="132"/>
    </row>
    <row r="51" spans="14:45">
      <c r="Q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4:45" ht="10.5">
      <c r="P52" s="72"/>
      <c r="Q52" s="72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4:45" ht="10.5">
      <c r="N53" s="3"/>
      <c r="O53" s="3"/>
      <c r="P53" s="3"/>
      <c r="Q53" s="72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4:45"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4:45"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4:45"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4:45"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4:45"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4:45"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4:45"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4:45"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4:45"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4:45"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4:45"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36:45"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36:45"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36:45"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36:45"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36:45"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36:45"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6:45"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36:45"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36:45"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36:45"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36:45"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36:45"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36:45"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36:45"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36:45"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36:45"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36:45"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36:45"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36:45"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36:45"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36:45"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36:45"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36:45"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36:45"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36:45"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36:45"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36:45"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36:45"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36:45"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36:45"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36:45"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36:45"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36:45"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36:45"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36:45"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36:45"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36:45"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36:45"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36:45"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36:45"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36:45"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36:45"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36:45"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36:45"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36:45"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36:45"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36:45"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36:45"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36:45"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36:45"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36:45"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36:45"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36:45"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36:45"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36:45"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36:45"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36:45"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36:45"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36:45"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36:45"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36:45"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36:45"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36:45"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36:45"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36:45"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36:45"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36:45"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36:45"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36:45"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36:45"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36:45"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36:45"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36:45"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36:45"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36:45"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36:45"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36:45"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36:45"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36:45"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36:45"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36:45"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36:45"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36:45"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36:45"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36:45"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36:45"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36:45"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36:45"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36:45"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36:45"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36:45"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36:45"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36:45"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36:45"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36:45"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36:45"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36:45"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36:45"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36:45"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36:45"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36:45"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36:45"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36:45"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36:45"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36:45"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36:45"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36:45"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36:45"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36:45"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36:45"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36:45"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36:45"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36:45"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36:45"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36:45"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36:45"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36:45"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36:45"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36:45"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36:45"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36:45"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36:45"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36:45"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36:45"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36:45"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36:45"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36:45"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36:45"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36:45"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36:45"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36:45"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36:45"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36:45"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36:45"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36:45"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36:45"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36:45"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36:45"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36:45"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36:45"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36:45"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36:45"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36:45"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36:45"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36:45"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36:45"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36:45"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36:45"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36:45"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36:45"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36:45"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36:45"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36:45"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36:45"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36:45"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36:45"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36:45"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36:45"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36:45"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36:45"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36:45"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36:45"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36:45"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36:45"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36:45"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36:45"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36:45"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36:45"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36:45"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36:45"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36:45"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36:45"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36:45"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36:45"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36:45"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36:45"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36:45"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36:45"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36:45"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36:45"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36:45"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36:45"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36:45"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36:45"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36:45"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36:45"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36:45"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36:45"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36:45"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36:45"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36:45"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36:45"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36:45"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36:45"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36:45"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36:45"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36:45"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36:45"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36:45"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36:45"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36:45"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36:45"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36:45"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36:45"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36:45"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36:45"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36:45"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36:45"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36:45"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36:45"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36:45"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36:45"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36:45"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36:45"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36:45"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36:45"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36:45"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36:45"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36:45"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36:45"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36:45"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36:45"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36:45"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36:45"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36:45"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36:45"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36:45"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6:45"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6:45"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6:45"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6:45"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6:45"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6:45"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6:45"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6:45"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6:45"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6:45"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6:45"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6:45"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6:45"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6:45"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6:45"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6:45"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6:45"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6:45"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6:45"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6:45"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6:45"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6:45"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6:45"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6:45"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6:45"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6:45"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6:45"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6:45"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6:45"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6:45"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6:45"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6:45"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6:45"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</sheetData>
  <autoFilter ref="A7:AU74" xr:uid="{00000000-0009-0000-0000-000004000000}"/>
  <mergeCells count="8">
    <mergeCell ref="P5:P6"/>
    <mergeCell ref="AD5:AE5"/>
    <mergeCell ref="M5:M6"/>
    <mergeCell ref="A5:A6"/>
    <mergeCell ref="B5:B6"/>
    <mergeCell ref="C5:C6"/>
    <mergeCell ref="H5:H6"/>
    <mergeCell ref="I5:I6"/>
  </mergeCells>
  <phoneticPr fontId="19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V324"/>
  <sheetViews>
    <sheetView zoomScale="85" zoomScaleNormal="85" workbookViewId="0">
      <pane xSplit="5" ySplit="6" topLeftCell="U25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"/>
  <cols>
    <col min="1" max="1" width="5.453125" style="4" customWidth="1"/>
    <col min="2" max="2" width="14.81640625" style="4" bestFit="1" customWidth="1"/>
    <col min="3" max="4" width="21" style="4" bestFit="1" customWidth="1"/>
    <col min="5" max="5" width="16.26953125" style="62" bestFit="1" customWidth="1"/>
    <col min="6" max="7" width="8.81640625" style="4" customWidth="1"/>
    <col min="8" max="8" width="5.1796875" style="4" customWidth="1"/>
    <col min="9" max="9" width="9.1796875" style="4"/>
    <col min="10" max="10" width="9.1796875" style="4" customWidth="1"/>
    <col min="11" max="11" width="7.453125" style="4" customWidth="1"/>
    <col min="12" max="12" width="10.1796875" style="4" customWidth="1"/>
    <col min="13" max="13" width="6" style="4" customWidth="1"/>
    <col min="14" max="14" width="11.7265625" style="4" customWidth="1"/>
    <col min="15" max="15" width="5.81640625" style="4" customWidth="1"/>
    <col min="16" max="45" width="15.7265625" style="4" customWidth="1"/>
    <col min="46" max="46" width="24.1796875" style="4" customWidth="1"/>
    <col min="47" max="47" width="2.7265625" style="4" customWidth="1"/>
    <col min="48" max="48" width="11.26953125" style="112" bestFit="1" customWidth="1"/>
    <col min="49" max="16384" width="9.1796875" style="4"/>
  </cols>
  <sheetData>
    <row r="1" spans="1:48" ht="10.5">
      <c r="A1" s="3" t="s">
        <v>301</v>
      </c>
      <c r="AB1" s="132"/>
      <c r="AC1" s="132"/>
      <c r="AV1" s="4"/>
    </row>
    <row r="2" spans="1:48" ht="10.5">
      <c r="A2" s="3" t="s">
        <v>40</v>
      </c>
      <c r="AB2" s="132"/>
      <c r="AC2" s="132"/>
      <c r="AV2" s="4"/>
    </row>
    <row r="3" spans="1:48" ht="10.5">
      <c r="A3" s="3"/>
      <c r="X3" s="5"/>
      <c r="AB3" s="132"/>
      <c r="AC3" s="132"/>
      <c r="AV3" s="4"/>
    </row>
    <row r="4" spans="1:48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  <c r="AV4" s="4"/>
    </row>
    <row r="5" spans="1:48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9" t="s">
        <v>277</v>
      </c>
      <c r="AC5" s="9" t="s">
        <v>279</v>
      </c>
      <c r="AD5" s="183" t="s">
        <v>211</v>
      </c>
      <c r="AE5" s="184"/>
      <c r="AF5" s="143" t="s">
        <v>211</v>
      </c>
      <c r="AV5" s="4"/>
    </row>
    <row r="6" spans="1:48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274</v>
      </c>
      <c r="AB6" s="13" t="s">
        <v>278</v>
      </c>
      <c r="AC6" s="13" t="s">
        <v>278</v>
      </c>
      <c r="AD6" s="133" t="s">
        <v>47</v>
      </c>
      <c r="AE6" s="133" t="s">
        <v>280</v>
      </c>
      <c r="AF6" s="144" t="s">
        <v>292</v>
      </c>
      <c r="AV6" s="4"/>
    </row>
    <row r="7" spans="1:48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145"/>
      <c r="AC7" s="145"/>
      <c r="AD7" s="2"/>
      <c r="AE7" s="2"/>
      <c r="AF7" s="2"/>
      <c r="AV7" s="4"/>
    </row>
    <row r="8" spans="1:48" ht="10.5">
      <c r="A8" s="24">
        <v>1</v>
      </c>
      <c r="B8" s="16" t="s">
        <v>244</v>
      </c>
      <c r="C8" s="107" t="s">
        <v>294</v>
      </c>
      <c r="D8" s="105" t="s">
        <v>225</v>
      </c>
      <c r="E8" s="26" t="s">
        <v>293</v>
      </c>
      <c r="F8" s="23">
        <v>44927</v>
      </c>
      <c r="G8" s="23">
        <v>45291</v>
      </c>
      <c r="H8" s="22" t="s">
        <v>21</v>
      </c>
      <c r="I8" s="22" t="s">
        <v>39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8800000</v>
      </c>
      <c r="Q8" s="19">
        <v>0</v>
      </c>
      <c r="R8" s="2">
        <v>0</v>
      </c>
      <c r="S8" s="2">
        <v>10221000</v>
      </c>
      <c r="T8" s="2">
        <v>367740</v>
      </c>
      <c r="U8" s="2">
        <v>0</v>
      </c>
      <c r="V8" s="2">
        <v>0</v>
      </c>
      <c r="W8" s="2">
        <v>0</v>
      </c>
      <c r="X8" s="2">
        <v>162000</v>
      </c>
      <c r="Y8" s="2">
        <f>SUM(P8:U8)</f>
        <v>19388740</v>
      </c>
      <c r="Z8" s="2">
        <f>SUM(V8:W8)</f>
        <v>0</v>
      </c>
      <c r="AA8" s="2">
        <f>Y8+Z8</f>
        <v>19388740</v>
      </c>
      <c r="AB8" s="145" t="str">
        <f>IF(OR(I8="T/K",I8="TK/0",I8="TK/1",I8="K/0"),"TER A",IF(OR(I8="TK/2",I8="TK/3",I8="K/1",I8="K/2"),"TER B","TER C"))</f>
        <v>TER A</v>
      </c>
      <c r="AC8" s="146">
        <f t="shared" ref="AC8:AC37" si="1">IF(AB8="TER A",VLOOKUP(AA8,TERA,4,TRUE),IF(AB8="TER B",VLOOKUP(AA8,TERB,4,TRUE),VLOOKUP(AA8,TERC,4,TRUE)))</f>
        <v>0.08</v>
      </c>
      <c r="AD8" s="2">
        <f>ROUND(IF(N8="Y",Y8*AC8,(Y8*AC8)*120%),0)</f>
        <v>1551099</v>
      </c>
      <c r="AE8" s="2">
        <f>ROUND(IF(N8="Y",Z8*AC8,(Z8*AC8)*120%),0)</f>
        <v>0</v>
      </c>
      <c r="AF8" s="2">
        <f>ROUND(IF(N8="Y",AA8*AC8,(AA8*AC8)*120%),0)</f>
        <v>1551099</v>
      </c>
      <c r="AG8" s="109"/>
      <c r="AH8" s="109"/>
      <c r="AV8" s="4"/>
    </row>
    <row r="9" spans="1:48" ht="10.5">
      <c r="A9" s="24">
        <f>+A8+1</f>
        <v>2</v>
      </c>
      <c r="B9" s="16" t="s">
        <v>244</v>
      </c>
      <c r="C9" s="107" t="s">
        <v>295</v>
      </c>
      <c r="D9" s="105" t="s">
        <v>226</v>
      </c>
      <c r="E9" s="26" t="s">
        <v>84</v>
      </c>
      <c r="F9" s="23">
        <v>44927</v>
      </c>
      <c r="G9" s="23">
        <v>45291</v>
      </c>
      <c r="H9" s="22" t="s">
        <v>20</v>
      </c>
      <c r="I9" s="22" t="s">
        <v>39</v>
      </c>
      <c r="J9" s="106" t="s">
        <v>22</v>
      </c>
      <c r="K9" s="1" t="s">
        <v>35</v>
      </c>
      <c r="L9" s="20">
        <f t="shared" ref="L9:L37" si="2">13-MONTH(F9)</f>
        <v>12</v>
      </c>
      <c r="M9" s="20">
        <f t="shared" ref="M9:M37" si="3">IF(J9="Y",12/L9,1)</f>
        <v>1</v>
      </c>
      <c r="N9" s="21" t="str">
        <f t="shared" ref="N9:N37" si="4">IF(E9="000000000000000","N","Y")</f>
        <v>N</v>
      </c>
      <c r="O9" s="1">
        <f t="shared" ref="O9:O37" si="5">IF(P9&gt;0,1,0)</f>
        <v>1</v>
      </c>
      <c r="P9" s="2">
        <v>2500000</v>
      </c>
      <c r="Q9" s="19">
        <v>0</v>
      </c>
      <c r="R9" s="2">
        <v>4380000</v>
      </c>
      <c r="S9" s="2">
        <v>0</v>
      </c>
      <c r="T9" s="2">
        <v>222559</v>
      </c>
      <c r="U9" s="2">
        <v>0</v>
      </c>
      <c r="V9" s="2">
        <v>0</v>
      </c>
      <c r="W9" s="2">
        <v>0</v>
      </c>
      <c r="X9" s="2">
        <v>98100</v>
      </c>
      <c r="Y9" s="2">
        <f t="shared" ref="Y9:Y37" si="6">SUM(P9:U9)</f>
        <v>7102559</v>
      </c>
      <c r="Z9" s="2">
        <f t="shared" ref="Z9:Z37" si="7">SUM(V9:W9)</f>
        <v>0</v>
      </c>
      <c r="AA9" s="2">
        <f t="shared" ref="AA9:AA37" si="8">Y9+Z9</f>
        <v>7102559</v>
      </c>
      <c r="AB9" s="145" t="str">
        <f t="shared" ref="AB9:AB37" si="9">IF(OR(I9="T/K",I9="TK/0",I9="TK/1",I9="K/0"),"TER A",IF(OR(I9="TK/2",I9="TK/3",I9="K/1",I9="K/2"),"TER B","TER C"))</f>
        <v>TER A</v>
      </c>
      <c r="AC9" s="146">
        <f t="shared" si="1"/>
        <v>1.2500000000000001E-2</v>
      </c>
      <c r="AD9" s="2">
        <f t="shared" ref="AD9:AD37" si="10">ROUND(IF(N9="Y",Y9*AC9,(Y9*AC9)*120%),0)</f>
        <v>106538</v>
      </c>
      <c r="AE9" s="2">
        <f t="shared" ref="AE9:AE37" si="11">ROUND(IF(N9="Y",Z9*AC9,(Z9*AC9)*120%),0)</f>
        <v>0</v>
      </c>
      <c r="AF9" s="2">
        <f t="shared" ref="AF9:AF37" si="12">ROUND(IF(N9="Y",AA9*AC9,(AA9*AC9)*120%),0)</f>
        <v>106538</v>
      </c>
      <c r="AG9" s="109"/>
      <c r="AH9" s="109"/>
      <c r="AV9" s="4"/>
    </row>
    <row r="10" spans="1:48" ht="10.5">
      <c r="A10" s="24">
        <f t="shared" ref="A10:A26" si="13">+A9+1</f>
        <v>3</v>
      </c>
      <c r="B10" s="16" t="s">
        <v>244</v>
      </c>
      <c r="C10" s="107" t="s">
        <v>296</v>
      </c>
      <c r="D10" s="105" t="s">
        <v>225</v>
      </c>
      <c r="E10" s="26" t="s">
        <v>293</v>
      </c>
      <c r="F10" s="23">
        <v>44927</v>
      </c>
      <c r="G10" s="23">
        <v>45291</v>
      </c>
      <c r="H10" s="22" t="s">
        <v>20</v>
      </c>
      <c r="I10" s="22" t="s">
        <v>23</v>
      </c>
      <c r="J10" s="106" t="s">
        <v>22</v>
      </c>
      <c r="K10" s="1" t="s">
        <v>35</v>
      </c>
      <c r="L10" s="20">
        <f t="shared" si="2"/>
        <v>12</v>
      </c>
      <c r="M10" s="20">
        <f t="shared" si="3"/>
        <v>1</v>
      </c>
      <c r="N10" s="21" t="str">
        <f t="shared" si="4"/>
        <v>Y</v>
      </c>
      <c r="O10" s="1">
        <f t="shared" si="5"/>
        <v>1</v>
      </c>
      <c r="P10" s="2">
        <v>9400000</v>
      </c>
      <c r="Q10" s="19">
        <v>0</v>
      </c>
      <c r="R10" s="2">
        <v>0</v>
      </c>
      <c r="S10" s="2">
        <v>13258000</v>
      </c>
      <c r="T10" s="2">
        <v>408600</v>
      </c>
      <c r="U10" s="2">
        <v>0</v>
      </c>
      <c r="V10" s="2">
        <v>0</v>
      </c>
      <c r="W10" s="2">
        <v>0</v>
      </c>
      <c r="X10" s="2">
        <v>180000</v>
      </c>
      <c r="Y10" s="2">
        <f t="shared" si="6"/>
        <v>23066600</v>
      </c>
      <c r="Z10" s="2">
        <f t="shared" si="7"/>
        <v>0</v>
      </c>
      <c r="AA10" s="2">
        <f t="shared" si="8"/>
        <v>23066600</v>
      </c>
      <c r="AB10" s="145" t="str">
        <f t="shared" si="9"/>
        <v>TER B</v>
      </c>
      <c r="AC10" s="146">
        <f t="shared" si="1"/>
        <v>0.09</v>
      </c>
      <c r="AD10" s="2">
        <f t="shared" si="10"/>
        <v>2075994</v>
      </c>
      <c r="AE10" s="2">
        <f t="shared" si="11"/>
        <v>0</v>
      </c>
      <c r="AF10" s="2">
        <f t="shared" si="12"/>
        <v>2075994</v>
      </c>
      <c r="AG10" s="109"/>
      <c r="AH10" s="109"/>
      <c r="AV10" s="4"/>
    </row>
    <row r="11" spans="1:48" ht="10.5">
      <c r="A11" s="24">
        <f t="shared" si="13"/>
        <v>4</v>
      </c>
      <c r="B11" s="16" t="s">
        <v>244</v>
      </c>
      <c r="C11" s="107" t="s">
        <v>216</v>
      </c>
      <c r="D11" s="105" t="s">
        <v>227</v>
      </c>
      <c r="E11" s="26" t="s">
        <v>293</v>
      </c>
      <c r="F11" s="23">
        <v>44927</v>
      </c>
      <c r="G11" s="23">
        <v>45291</v>
      </c>
      <c r="H11" s="22" t="s">
        <v>21</v>
      </c>
      <c r="I11" s="22" t="s">
        <v>39</v>
      </c>
      <c r="J11" s="106" t="s">
        <v>22</v>
      </c>
      <c r="K11" s="1" t="s">
        <v>35</v>
      </c>
      <c r="L11" s="20">
        <f t="shared" si="2"/>
        <v>12</v>
      </c>
      <c r="M11" s="20">
        <f t="shared" si="3"/>
        <v>1</v>
      </c>
      <c r="N11" s="21" t="str">
        <f t="shared" si="4"/>
        <v>Y</v>
      </c>
      <c r="O11" s="1">
        <f t="shared" si="5"/>
        <v>1</v>
      </c>
      <c r="P11" s="2">
        <v>6100000</v>
      </c>
      <c r="Q11" s="19">
        <v>0</v>
      </c>
      <c r="R11" s="2">
        <v>797500</v>
      </c>
      <c r="S11" s="2">
        <v>0</v>
      </c>
      <c r="T11" s="2">
        <v>256510</v>
      </c>
      <c r="U11" s="2">
        <v>0</v>
      </c>
      <c r="V11" s="2">
        <v>0</v>
      </c>
      <c r="W11" s="2">
        <v>0</v>
      </c>
      <c r="X11" s="2">
        <v>113000</v>
      </c>
      <c r="Y11" s="2">
        <f t="shared" si="6"/>
        <v>7154010</v>
      </c>
      <c r="Z11" s="2">
        <f t="shared" si="7"/>
        <v>0</v>
      </c>
      <c r="AA11" s="2">
        <f t="shared" si="8"/>
        <v>7154010</v>
      </c>
      <c r="AB11" s="145" t="str">
        <f t="shared" si="9"/>
        <v>TER A</v>
      </c>
      <c r="AC11" s="146">
        <f t="shared" si="1"/>
        <v>1.2500000000000001E-2</v>
      </c>
      <c r="AD11" s="2">
        <f t="shared" si="10"/>
        <v>89425</v>
      </c>
      <c r="AE11" s="2">
        <f t="shared" si="11"/>
        <v>0</v>
      </c>
      <c r="AF11" s="2">
        <f t="shared" si="12"/>
        <v>89425</v>
      </c>
      <c r="AG11" s="109"/>
      <c r="AH11" s="109"/>
      <c r="AV11" s="4"/>
    </row>
    <row r="12" spans="1:48" ht="10.5">
      <c r="A12" s="24">
        <f t="shared" si="13"/>
        <v>5</v>
      </c>
      <c r="B12" s="16" t="s">
        <v>244</v>
      </c>
      <c r="C12" s="107" t="s">
        <v>297</v>
      </c>
      <c r="D12" s="105" t="s">
        <v>225</v>
      </c>
      <c r="E12" s="26" t="s">
        <v>293</v>
      </c>
      <c r="F12" s="23">
        <v>44927</v>
      </c>
      <c r="G12" s="23">
        <v>45291</v>
      </c>
      <c r="H12" s="22" t="s">
        <v>20</v>
      </c>
      <c r="I12" s="22" t="s">
        <v>33</v>
      </c>
      <c r="J12" s="106" t="s">
        <v>22</v>
      </c>
      <c r="K12" s="1" t="s">
        <v>35</v>
      </c>
      <c r="L12" s="20">
        <f t="shared" si="2"/>
        <v>12</v>
      </c>
      <c r="M12" s="20">
        <f t="shared" si="3"/>
        <v>1</v>
      </c>
      <c r="N12" s="21" t="str">
        <f t="shared" si="4"/>
        <v>Y</v>
      </c>
      <c r="O12" s="1">
        <f t="shared" si="5"/>
        <v>1</v>
      </c>
      <c r="P12" s="2">
        <v>11600000</v>
      </c>
      <c r="Q12" s="19">
        <v>0</v>
      </c>
      <c r="R12" s="2">
        <v>465000</v>
      </c>
      <c r="S12" s="2">
        <v>8674000</v>
      </c>
      <c r="T12" s="2">
        <v>449460</v>
      </c>
      <c r="U12" s="2">
        <v>0</v>
      </c>
      <c r="V12" s="2">
        <v>0</v>
      </c>
      <c r="W12" s="2">
        <v>0</v>
      </c>
      <c r="X12" s="2">
        <v>198000</v>
      </c>
      <c r="Y12" s="2">
        <f t="shared" si="6"/>
        <v>21188460</v>
      </c>
      <c r="Z12" s="2">
        <f t="shared" si="7"/>
        <v>0</v>
      </c>
      <c r="AA12" s="2">
        <f t="shared" si="8"/>
        <v>21188460</v>
      </c>
      <c r="AB12" s="145" t="str">
        <f t="shared" si="9"/>
        <v>TER A</v>
      </c>
      <c r="AC12" s="146">
        <f t="shared" si="1"/>
        <v>0.09</v>
      </c>
      <c r="AD12" s="2">
        <f t="shared" si="10"/>
        <v>1906961</v>
      </c>
      <c r="AE12" s="2">
        <f t="shared" si="11"/>
        <v>0</v>
      </c>
      <c r="AF12" s="2">
        <f t="shared" si="12"/>
        <v>1906961</v>
      </c>
      <c r="AG12" s="109"/>
      <c r="AH12" s="109"/>
      <c r="AV12" s="4"/>
    </row>
    <row r="13" spans="1:48" ht="10.5">
      <c r="A13" s="24">
        <f t="shared" si="13"/>
        <v>6</v>
      </c>
      <c r="B13" s="16" t="s">
        <v>244</v>
      </c>
      <c r="C13" s="107" t="s">
        <v>298</v>
      </c>
      <c r="D13" s="105" t="s">
        <v>230</v>
      </c>
      <c r="E13" s="26" t="s">
        <v>293</v>
      </c>
      <c r="F13" s="23">
        <v>44927</v>
      </c>
      <c r="G13" s="23">
        <v>45291</v>
      </c>
      <c r="H13" s="22" t="s">
        <v>20</v>
      </c>
      <c r="I13" s="22" t="s">
        <v>23</v>
      </c>
      <c r="J13" s="106" t="s">
        <v>22</v>
      </c>
      <c r="K13" s="1" t="s">
        <v>35</v>
      </c>
      <c r="L13" s="20">
        <f t="shared" si="2"/>
        <v>12</v>
      </c>
      <c r="M13" s="20">
        <f t="shared" si="3"/>
        <v>1</v>
      </c>
      <c r="N13" s="21" t="str">
        <f t="shared" si="4"/>
        <v>Y</v>
      </c>
      <c r="O13" s="1">
        <f t="shared" si="5"/>
        <v>1</v>
      </c>
      <c r="P13" s="2">
        <v>4900000</v>
      </c>
      <c r="Q13" s="19">
        <v>0</v>
      </c>
      <c r="R13" s="2">
        <v>1293500</v>
      </c>
      <c r="S13" s="2">
        <v>52000</v>
      </c>
      <c r="T13" s="2">
        <v>222559</v>
      </c>
      <c r="U13" s="2">
        <v>0</v>
      </c>
      <c r="V13" s="2">
        <v>0</v>
      </c>
      <c r="W13" s="2">
        <v>0</v>
      </c>
      <c r="X13" s="2">
        <v>98100</v>
      </c>
      <c r="Y13" s="2">
        <f t="shared" si="6"/>
        <v>6468059</v>
      </c>
      <c r="Z13" s="2">
        <f t="shared" si="7"/>
        <v>0</v>
      </c>
      <c r="AA13" s="2">
        <f t="shared" si="8"/>
        <v>6468059</v>
      </c>
      <c r="AB13" s="145" t="str">
        <f t="shared" si="9"/>
        <v>TER B</v>
      </c>
      <c r="AC13" s="146">
        <f t="shared" si="1"/>
        <v>2.5000000000000001E-3</v>
      </c>
      <c r="AD13" s="2">
        <f t="shared" si="10"/>
        <v>16170</v>
      </c>
      <c r="AE13" s="2">
        <f t="shared" si="11"/>
        <v>0</v>
      </c>
      <c r="AF13" s="2">
        <f t="shared" si="12"/>
        <v>16170</v>
      </c>
      <c r="AG13" s="109"/>
      <c r="AH13" s="109"/>
      <c r="AV13" s="4"/>
    </row>
    <row r="14" spans="1:48" ht="10.5">
      <c r="A14" s="24">
        <f t="shared" si="13"/>
        <v>7</v>
      </c>
      <c r="B14" s="16" t="s">
        <v>244</v>
      </c>
      <c r="C14" s="107" t="s">
        <v>299</v>
      </c>
      <c r="D14" s="105" t="s">
        <v>227</v>
      </c>
      <c r="E14" s="26" t="s">
        <v>293</v>
      </c>
      <c r="F14" s="23">
        <v>44927</v>
      </c>
      <c r="G14" s="23">
        <v>45291</v>
      </c>
      <c r="H14" s="22" t="s">
        <v>21</v>
      </c>
      <c r="I14" s="22" t="s">
        <v>39</v>
      </c>
      <c r="J14" s="106" t="s">
        <v>22</v>
      </c>
      <c r="K14" s="1" t="s">
        <v>35</v>
      </c>
      <c r="L14" s="20">
        <f t="shared" si="2"/>
        <v>12</v>
      </c>
      <c r="M14" s="20">
        <f t="shared" si="3"/>
        <v>1</v>
      </c>
      <c r="N14" s="21" t="str">
        <f t="shared" si="4"/>
        <v>Y</v>
      </c>
      <c r="O14" s="1">
        <f t="shared" si="5"/>
        <v>1</v>
      </c>
      <c r="P14" s="2">
        <v>6100000</v>
      </c>
      <c r="Q14" s="19">
        <v>0</v>
      </c>
      <c r="R14" s="2">
        <v>617500</v>
      </c>
      <c r="S14" s="2">
        <v>0</v>
      </c>
      <c r="T14" s="2">
        <v>236080</v>
      </c>
      <c r="U14" s="2">
        <v>0</v>
      </c>
      <c r="V14" s="2">
        <v>0</v>
      </c>
      <c r="W14" s="2">
        <v>0</v>
      </c>
      <c r="X14" s="2">
        <v>104000</v>
      </c>
      <c r="Y14" s="2">
        <f t="shared" si="6"/>
        <v>6953580</v>
      </c>
      <c r="Z14" s="2">
        <f t="shared" si="7"/>
        <v>0</v>
      </c>
      <c r="AA14" s="2">
        <f t="shared" si="8"/>
        <v>6953580</v>
      </c>
      <c r="AB14" s="145" t="str">
        <f t="shared" si="9"/>
        <v>TER A</v>
      </c>
      <c r="AC14" s="146">
        <f t="shared" si="1"/>
        <v>1.2500000000000001E-2</v>
      </c>
      <c r="AD14" s="2">
        <f t="shared" si="10"/>
        <v>86920</v>
      </c>
      <c r="AE14" s="2">
        <f t="shared" si="11"/>
        <v>0</v>
      </c>
      <c r="AF14" s="2">
        <f t="shared" si="12"/>
        <v>86920</v>
      </c>
      <c r="AG14" s="109"/>
      <c r="AH14" s="109"/>
      <c r="AV14" s="4"/>
    </row>
    <row r="15" spans="1:48" ht="10.5">
      <c r="A15" s="24">
        <f t="shared" si="13"/>
        <v>8</v>
      </c>
      <c r="B15" s="16" t="s">
        <v>244</v>
      </c>
      <c r="C15" s="107" t="s">
        <v>300</v>
      </c>
      <c r="D15" s="105" t="s">
        <v>230</v>
      </c>
      <c r="E15" s="26" t="s">
        <v>293</v>
      </c>
      <c r="F15" s="23">
        <v>44927</v>
      </c>
      <c r="G15" s="23">
        <v>45291</v>
      </c>
      <c r="H15" s="22" t="s">
        <v>20</v>
      </c>
      <c r="I15" s="22" t="s">
        <v>23</v>
      </c>
      <c r="J15" s="106" t="s">
        <v>22</v>
      </c>
      <c r="K15" s="1" t="s">
        <v>35</v>
      </c>
      <c r="L15" s="20">
        <f t="shared" si="2"/>
        <v>12</v>
      </c>
      <c r="M15" s="20">
        <f t="shared" si="3"/>
        <v>1</v>
      </c>
      <c r="N15" s="21" t="str">
        <f t="shared" si="4"/>
        <v>Y</v>
      </c>
      <c r="O15" s="1">
        <f t="shared" si="5"/>
        <v>1</v>
      </c>
      <c r="P15" s="2">
        <v>5700000</v>
      </c>
      <c r="Q15" s="19">
        <v>0</v>
      </c>
      <c r="R15" s="2">
        <v>1225000</v>
      </c>
      <c r="S15" s="2">
        <v>103000</v>
      </c>
      <c r="T15" s="2">
        <v>240620</v>
      </c>
      <c r="U15" s="2">
        <v>0</v>
      </c>
      <c r="V15" s="2">
        <v>0</v>
      </c>
      <c r="W15" s="2">
        <v>0</v>
      </c>
      <c r="X15" s="2">
        <v>106000</v>
      </c>
      <c r="Y15" s="2">
        <f t="shared" si="6"/>
        <v>7268620</v>
      </c>
      <c r="Z15" s="2">
        <f t="shared" si="7"/>
        <v>0</v>
      </c>
      <c r="AA15" s="2">
        <f t="shared" si="8"/>
        <v>7268620</v>
      </c>
      <c r="AB15" s="145" t="str">
        <f t="shared" si="9"/>
        <v>TER B</v>
      </c>
      <c r="AC15" s="146">
        <f t="shared" si="1"/>
        <v>7.4999999999999997E-3</v>
      </c>
      <c r="AD15" s="2">
        <f t="shared" si="10"/>
        <v>54515</v>
      </c>
      <c r="AE15" s="2">
        <f t="shared" si="11"/>
        <v>0</v>
      </c>
      <c r="AF15" s="2">
        <f t="shared" si="12"/>
        <v>54515</v>
      </c>
      <c r="AG15" s="109"/>
      <c r="AH15" s="109"/>
      <c r="AV15" s="4"/>
    </row>
    <row r="16" spans="1:48" ht="10.5">
      <c r="A16" s="24">
        <f t="shared" si="13"/>
        <v>9</v>
      </c>
      <c r="B16" s="16"/>
      <c r="C16" s="107"/>
      <c r="D16" s="105"/>
      <c r="E16" s="26" t="s">
        <v>84</v>
      </c>
      <c r="F16" s="23">
        <v>44927</v>
      </c>
      <c r="G16" s="23">
        <v>45291</v>
      </c>
      <c r="H16" s="22" t="s">
        <v>20</v>
      </c>
      <c r="I16" s="22" t="s">
        <v>39</v>
      </c>
      <c r="J16" s="106" t="s">
        <v>22</v>
      </c>
      <c r="K16" s="1" t="s">
        <v>35</v>
      </c>
      <c r="L16" s="20">
        <f t="shared" si="2"/>
        <v>12</v>
      </c>
      <c r="M16" s="20">
        <f t="shared" si="3"/>
        <v>1</v>
      </c>
      <c r="N16" s="21" t="str">
        <f t="shared" si="4"/>
        <v>N</v>
      </c>
      <c r="O16" s="1">
        <f t="shared" si="5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f t="shared" si="6"/>
        <v>0</v>
      </c>
      <c r="Z16" s="2">
        <f t="shared" si="7"/>
        <v>0</v>
      </c>
      <c r="AA16" s="2">
        <f t="shared" si="8"/>
        <v>0</v>
      </c>
      <c r="AB16" s="145" t="str">
        <f t="shared" si="9"/>
        <v>TER A</v>
      </c>
      <c r="AC16" s="146">
        <f t="shared" si="1"/>
        <v>0</v>
      </c>
      <c r="AD16" s="2">
        <f t="shared" si="10"/>
        <v>0</v>
      </c>
      <c r="AE16" s="2">
        <f t="shared" si="11"/>
        <v>0</v>
      </c>
      <c r="AF16" s="2">
        <f t="shared" si="12"/>
        <v>0</v>
      </c>
      <c r="AG16" s="109"/>
      <c r="AH16" s="109"/>
      <c r="AV16" s="4"/>
    </row>
    <row r="17" spans="1:48" ht="10.5">
      <c r="A17" s="24">
        <f t="shared" si="13"/>
        <v>10</v>
      </c>
      <c r="B17" s="16"/>
      <c r="C17" s="107"/>
      <c r="D17" s="105"/>
      <c r="E17" s="26" t="s">
        <v>84</v>
      </c>
      <c r="F17" s="23">
        <v>44927</v>
      </c>
      <c r="G17" s="23">
        <v>45291</v>
      </c>
      <c r="H17" s="22" t="s">
        <v>20</v>
      </c>
      <c r="I17" s="22" t="s">
        <v>39</v>
      </c>
      <c r="J17" s="106" t="s">
        <v>22</v>
      </c>
      <c r="K17" s="1" t="s">
        <v>35</v>
      </c>
      <c r="L17" s="20">
        <f t="shared" si="2"/>
        <v>12</v>
      </c>
      <c r="M17" s="20">
        <f t="shared" si="3"/>
        <v>1</v>
      </c>
      <c r="N17" s="21" t="str">
        <f t="shared" si="4"/>
        <v>N</v>
      </c>
      <c r="O17" s="1">
        <f t="shared" si="5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f t="shared" si="6"/>
        <v>0</v>
      </c>
      <c r="Z17" s="2">
        <f t="shared" si="7"/>
        <v>0</v>
      </c>
      <c r="AA17" s="2">
        <f t="shared" si="8"/>
        <v>0</v>
      </c>
      <c r="AB17" s="145" t="str">
        <f t="shared" si="9"/>
        <v>TER A</v>
      </c>
      <c r="AC17" s="146">
        <f t="shared" si="1"/>
        <v>0</v>
      </c>
      <c r="AD17" s="2">
        <f t="shared" si="10"/>
        <v>0</v>
      </c>
      <c r="AE17" s="2">
        <f t="shared" si="11"/>
        <v>0</v>
      </c>
      <c r="AF17" s="2">
        <f t="shared" si="12"/>
        <v>0</v>
      </c>
      <c r="AG17" s="109"/>
      <c r="AH17" s="109"/>
      <c r="AV17" s="4"/>
    </row>
    <row r="18" spans="1:48" ht="10.5">
      <c r="A18" s="24">
        <f t="shared" si="13"/>
        <v>11</v>
      </c>
      <c r="B18" s="16"/>
      <c r="C18" s="107"/>
      <c r="D18" s="105"/>
      <c r="E18" s="26" t="s">
        <v>84</v>
      </c>
      <c r="F18" s="23">
        <v>44927</v>
      </c>
      <c r="G18" s="23">
        <v>45291</v>
      </c>
      <c r="H18" s="22" t="s">
        <v>20</v>
      </c>
      <c r="I18" s="22" t="s">
        <v>39</v>
      </c>
      <c r="J18" s="106" t="s">
        <v>22</v>
      </c>
      <c r="K18" s="1" t="s">
        <v>35</v>
      </c>
      <c r="L18" s="20">
        <f t="shared" si="2"/>
        <v>12</v>
      </c>
      <c r="M18" s="20">
        <f t="shared" si="3"/>
        <v>1</v>
      </c>
      <c r="N18" s="21" t="str">
        <f t="shared" si="4"/>
        <v>N</v>
      </c>
      <c r="O18" s="1">
        <f t="shared" si="5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f t="shared" si="6"/>
        <v>0</v>
      </c>
      <c r="Z18" s="2">
        <f t="shared" si="7"/>
        <v>0</v>
      </c>
      <c r="AA18" s="2">
        <f t="shared" si="8"/>
        <v>0</v>
      </c>
      <c r="AB18" s="145" t="str">
        <f t="shared" si="9"/>
        <v>TER A</v>
      </c>
      <c r="AC18" s="146">
        <f t="shared" si="1"/>
        <v>0</v>
      </c>
      <c r="AD18" s="2">
        <f t="shared" si="10"/>
        <v>0</v>
      </c>
      <c r="AE18" s="2">
        <f t="shared" si="11"/>
        <v>0</v>
      </c>
      <c r="AF18" s="2">
        <f t="shared" si="12"/>
        <v>0</v>
      </c>
      <c r="AG18" s="109"/>
      <c r="AH18" s="109"/>
      <c r="AV18" s="4"/>
    </row>
    <row r="19" spans="1:48" ht="10.5">
      <c r="A19" s="24">
        <f t="shared" si="13"/>
        <v>12</v>
      </c>
      <c r="B19" s="16"/>
      <c r="C19" s="107"/>
      <c r="D19" s="105"/>
      <c r="E19" s="26" t="s">
        <v>84</v>
      </c>
      <c r="F19" s="23">
        <v>44927</v>
      </c>
      <c r="G19" s="23">
        <v>45291</v>
      </c>
      <c r="H19" s="22" t="s">
        <v>20</v>
      </c>
      <c r="I19" s="22" t="s">
        <v>39</v>
      </c>
      <c r="J19" s="106" t="s">
        <v>22</v>
      </c>
      <c r="K19" s="1" t="s">
        <v>35</v>
      </c>
      <c r="L19" s="20">
        <f t="shared" si="2"/>
        <v>12</v>
      </c>
      <c r="M19" s="20">
        <f t="shared" si="3"/>
        <v>1</v>
      </c>
      <c r="N19" s="21" t="str">
        <f t="shared" si="4"/>
        <v>N</v>
      </c>
      <c r="O19" s="1">
        <f t="shared" si="5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f t="shared" si="6"/>
        <v>0</v>
      </c>
      <c r="Z19" s="2">
        <f t="shared" si="7"/>
        <v>0</v>
      </c>
      <c r="AA19" s="2">
        <f t="shared" si="8"/>
        <v>0</v>
      </c>
      <c r="AB19" s="145" t="str">
        <f t="shared" si="9"/>
        <v>TER A</v>
      </c>
      <c r="AC19" s="146">
        <f t="shared" si="1"/>
        <v>0</v>
      </c>
      <c r="AD19" s="2">
        <f t="shared" si="10"/>
        <v>0</v>
      </c>
      <c r="AE19" s="2">
        <f t="shared" si="11"/>
        <v>0</v>
      </c>
      <c r="AF19" s="2">
        <f t="shared" si="12"/>
        <v>0</v>
      </c>
      <c r="AG19" s="109"/>
      <c r="AH19" s="109"/>
      <c r="AV19" s="4"/>
    </row>
    <row r="20" spans="1:48" ht="10.5">
      <c r="A20" s="24">
        <f t="shared" si="13"/>
        <v>13</v>
      </c>
      <c r="B20" s="16"/>
      <c r="C20" s="107"/>
      <c r="D20" s="105"/>
      <c r="E20" s="26" t="s">
        <v>84</v>
      </c>
      <c r="F20" s="23">
        <v>44927</v>
      </c>
      <c r="G20" s="23">
        <v>45291</v>
      </c>
      <c r="H20" s="22" t="s">
        <v>20</v>
      </c>
      <c r="I20" s="22" t="s">
        <v>39</v>
      </c>
      <c r="J20" s="106" t="s">
        <v>22</v>
      </c>
      <c r="K20" s="1" t="s">
        <v>35</v>
      </c>
      <c r="L20" s="20">
        <f t="shared" si="2"/>
        <v>12</v>
      </c>
      <c r="M20" s="20">
        <f t="shared" si="3"/>
        <v>1</v>
      </c>
      <c r="N20" s="21" t="str">
        <f t="shared" si="4"/>
        <v>N</v>
      </c>
      <c r="O20" s="1">
        <f t="shared" si="5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6"/>
        <v>0</v>
      </c>
      <c r="Z20" s="2">
        <f t="shared" si="7"/>
        <v>0</v>
      </c>
      <c r="AA20" s="2">
        <f t="shared" si="8"/>
        <v>0</v>
      </c>
      <c r="AB20" s="145" t="str">
        <f t="shared" si="9"/>
        <v>TER A</v>
      </c>
      <c r="AC20" s="146">
        <f t="shared" si="1"/>
        <v>0</v>
      </c>
      <c r="AD20" s="2">
        <f t="shared" si="10"/>
        <v>0</v>
      </c>
      <c r="AE20" s="2">
        <f t="shared" si="11"/>
        <v>0</v>
      </c>
      <c r="AF20" s="2">
        <f t="shared" si="12"/>
        <v>0</v>
      </c>
      <c r="AG20" s="109"/>
      <c r="AH20" s="109"/>
      <c r="AV20" s="4"/>
    </row>
    <row r="21" spans="1:48" ht="10.5">
      <c r="A21" s="24">
        <f t="shared" si="13"/>
        <v>14</v>
      </c>
      <c r="B21" s="16"/>
      <c r="C21" s="107"/>
      <c r="D21" s="105"/>
      <c r="E21" s="26" t="s">
        <v>84</v>
      </c>
      <c r="F21" s="23">
        <v>45200</v>
      </c>
      <c r="G21" s="23">
        <v>45291</v>
      </c>
      <c r="H21" s="22" t="s">
        <v>20</v>
      </c>
      <c r="I21" s="22" t="s">
        <v>39</v>
      </c>
      <c r="J21" s="106" t="s">
        <v>22</v>
      </c>
      <c r="K21" s="1" t="s">
        <v>35</v>
      </c>
      <c r="L21" s="20">
        <f t="shared" si="2"/>
        <v>3</v>
      </c>
      <c r="M21" s="20">
        <f t="shared" si="3"/>
        <v>1</v>
      </c>
      <c r="N21" s="21" t="str">
        <f t="shared" si="4"/>
        <v>N</v>
      </c>
      <c r="O21" s="1">
        <f t="shared" si="5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f t="shared" si="6"/>
        <v>0</v>
      </c>
      <c r="Z21" s="2">
        <f t="shared" si="7"/>
        <v>0</v>
      </c>
      <c r="AA21" s="2">
        <f t="shared" si="8"/>
        <v>0</v>
      </c>
      <c r="AB21" s="145" t="str">
        <f t="shared" si="9"/>
        <v>TER A</v>
      </c>
      <c r="AC21" s="146">
        <f t="shared" si="1"/>
        <v>0</v>
      </c>
      <c r="AD21" s="2">
        <f t="shared" si="10"/>
        <v>0</v>
      </c>
      <c r="AE21" s="2">
        <f t="shared" si="11"/>
        <v>0</v>
      </c>
      <c r="AF21" s="2">
        <f t="shared" si="12"/>
        <v>0</v>
      </c>
      <c r="AV21" s="4"/>
    </row>
    <row r="22" spans="1:48" ht="10.5">
      <c r="A22" s="24">
        <f t="shared" si="13"/>
        <v>15</v>
      </c>
      <c r="B22" s="16"/>
      <c r="C22" s="107"/>
      <c r="D22" s="105"/>
      <c r="E22" s="26" t="s">
        <v>84</v>
      </c>
      <c r="F22" s="23">
        <v>44927</v>
      </c>
      <c r="G22" s="23">
        <v>45291</v>
      </c>
      <c r="H22" s="22" t="s">
        <v>20</v>
      </c>
      <c r="I22" s="22" t="s">
        <v>39</v>
      </c>
      <c r="J22" s="106" t="s">
        <v>22</v>
      </c>
      <c r="K22" s="1" t="s">
        <v>35</v>
      </c>
      <c r="L22" s="20">
        <f t="shared" si="2"/>
        <v>12</v>
      </c>
      <c r="M22" s="20">
        <f t="shared" si="3"/>
        <v>1</v>
      </c>
      <c r="N22" s="21" t="str">
        <f t="shared" si="4"/>
        <v>N</v>
      </c>
      <c r="O22" s="1">
        <f t="shared" si="5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f t="shared" si="6"/>
        <v>0</v>
      </c>
      <c r="Z22" s="2">
        <f t="shared" si="7"/>
        <v>0</v>
      </c>
      <c r="AA22" s="2">
        <f t="shared" si="8"/>
        <v>0</v>
      </c>
      <c r="AB22" s="145" t="str">
        <f t="shared" si="9"/>
        <v>TER A</v>
      </c>
      <c r="AC22" s="146">
        <f t="shared" si="1"/>
        <v>0</v>
      </c>
      <c r="AD22" s="2">
        <f t="shared" si="10"/>
        <v>0</v>
      </c>
      <c r="AE22" s="2">
        <f t="shared" si="11"/>
        <v>0</v>
      </c>
      <c r="AF22" s="2">
        <f t="shared" si="12"/>
        <v>0</v>
      </c>
      <c r="AV22" s="4"/>
    </row>
    <row r="23" spans="1:48" ht="10.5">
      <c r="A23" s="24">
        <f t="shared" si="13"/>
        <v>16</v>
      </c>
      <c r="B23" s="16"/>
      <c r="C23" s="107"/>
      <c r="D23" s="105"/>
      <c r="E23" s="26" t="s">
        <v>84</v>
      </c>
      <c r="F23" s="23">
        <v>44927</v>
      </c>
      <c r="G23" s="23">
        <v>45291</v>
      </c>
      <c r="H23" s="22" t="s">
        <v>20</v>
      </c>
      <c r="I23" s="22" t="s">
        <v>39</v>
      </c>
      <c r="J23" s="106" t="s">
        <v>22</v>
      </c>
      <c r="K23" s="1" t="s">
        <v>35</v>
      </c>
      <c r="L23" s="20">
        <f t="shared" si="2"/>
        <v>12</v>
      </c>
      <c r="M23" s="20">
        <f t="shared" si="3"/>
        <v>1</v>
      </c>
      <c r="N23" s="21" t="str">
        <f t="shared" si="4"/>
        <v>N</v>
      </c>
      <c r="O23" s="1">
        <f t="shared" si="5"/>
        <v>0</v>
      </c>
      <c r="P23" s="2">
        <v>0</v>
      </c>
      <c r="Q23" s="19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f t="shared" si="6"/>
        <v>0</v>
      </c>
      <c r="Z23" s="2">
        <f t="shared" si="7"/>
        <v>0</v>
      </c>
      <c r="AA23" s="2">
        <f t="shared" si="8"/>
        <v>0</v>
      </c>
      <c r="AB23" s="145" t="str">
        <f t="shared" si="9"/>
        <v>TER A</v>
      </c>
      <c r="AC23" s="146">
        <f t="shared" si="1"/>
        <v>0</v>
      </c>
      <c r="AD23" s="2">
        <f t="shared" si="10"/>
        <v>0</v>
      </c>
      <c r="AE23" s="2">
        <f t="shared" si="11"/>
        <v>0</v>
      </c>
      <c r="AF23" s="2">
        <f t="shared" si="12"/>
        <v>0</v>
      </c>
      <c r="AV23" s="4"/>
    </row>
    <row r="24" spans="1:48" ht="10.5">
      <c r="A24" s="24">
        <f t="shared" si="13"/>
        <v>17</v>
      </c>
      <c r="B24" s="16"/>
      <c r="C24" s="107"/>
      <c r="D24" s="105"/>
      <c r="E24" s="26" t="s">
        <v>84</v>
      </c>
      <c r="F24" s="23">
        <v>44927</v>
      </c>
      <c r="G24" s="23">
        <v>45291</v>
      </c>
      <c r="H24" s="22" t="s">
        <v>20</v>
      </c>
      <c r="I24" s="22" t="s">
        <v>39</v>
      </c>
      <c r="J24" s="106" t="s">
        <v>22</v>
      </c>
      <c r="K24" s="1" t="s">
        <v>35</v>
      </c>
      <c r="L24" s="20">
        <f t="shared" si="2"/>
        <v>12</v>
      </c>
      <c r="M24" s="20">
        <f t="shared" si="3"/>
        <v>1</v>
      </c>
      <c r="N24" s="21" t="str">
        <f t="shared" si="4"/>
        <v>N</v>
      </c>
      <c r="O24" s="1">
        <f t="shared" si="5"/>
        <v>0</v>
      </c>
      <c r="P24" s="2">
        <v>0</v>
      </c>
      <c r="Q24" s="19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f t="shared" si="6"/>
        <v>0</v>
      </c>
      <c r="Z24" s="2">
        <f t="shared" si="7"/>
        <v>0</v>
      </c>
      <c r="AA24" s="2">
        <f t="shared" si="8"/>
        <v>0</v>
      </c>
      <c r="AB24" s="145" t="str">
        <f t="shared" si="9"/>
        <v>TER A</v>
      </c>
      <c r="AC24" s="146">
        <f t="shared" si="1"/>
        <v>0</v>
      </c>
      <c r="AD24" s="2">
        <f t="shared" si="10"/>
        <v>0</v>
      </c>
      <c r="AE24" s="2">
        <f t="shared" si="11"/>
        <v>0</v>
      </c>
      <c r="AF24" s="2">
        <f t="shared" si="12"/>
        <v>0</v>
      </c>
      <c r="AV24" s="4"/>
    </row>
    <row r="25" spans="1:48" ht="10.5">
      <c r="A25" s="24">
        <f t="shared" si="13"/>
        <v>18</v>
      </c>
      <c r="B25" s="16"/>
      <c r="C25" s="107"/>
      <c r="D25" s="105"/>
      <c r="E25" s="26" t="s">
        <v>84</v>
      </c>
      <c r="F25" s="23">
        <v>44927</v>
      </c>
      <c r="G25" s="23">
        <v>45291</v>
      </c>
      <c r="H25" s="22" t="s">
        <v>20</v>
      </c>
      <c r="I25" s="22" t="s">
        <v>39</v>
      </c>
      <c r="J25" s="106" t="s">
        <v>22</v>
      </c>
      <c r="K25" s="1" t="s">
        <v>35</v>
      </c>
      <c r="L25" s="20">
        <f t="shared" si="2"/>
        <v>12</v>
      </c>
      <c r="M25" s="20">
        <f t="shared" si="3"/>
        <v>1</v>
      </c>
      <c r="N25" s="21" t="str">
        <f t="shared" si="4"/>
        <v>N</v>
      </c>
      <c r="O25" s="1">
        <f t="shared" si="5"/>
        <v>0</v>
      </c>
      <c r="P25" s="2">
        <v>0</v>
      </c>
      <c r="Q25" s="19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 t="shared" si="6"/>
        <v>0</v>
      </c>
      <c r="Z25" s="2">
        <f t="shared" si="7"/>
        <v>0</v>
      </c>
      <c r="AA25" s="2">
        <f t="shared" si="8"/>
        <v>0</v>
      </c>
      <c r="AB25" s="145" t="str">
        <f t="shared" si="9"/>
        <v>TER A</v>
      </c>
      <c r="AC25" s="146">
        <f t="shared" si="1"/>
        <v>0</v>
      </c>
      <c r="AD25" s="2">
        <f t="shared" si="10"/>
        <v>0</v>
      </c>
      <c r="AE25" s="2">
        <f t="shared" si="11"/>
        <v>0</v>
      </c>
      <c r="AF25" s="2">
        <f t="shared" si="12"/>
        <v>0</v>
      </c>
      <c r="AV25" s="4"/>
    </row>
    <row r="26" spans="1:48" ht="10.5">
      <c r="A26" s="24">
        <f t="shared" si="13"/>
        <v>19</v>
      </c>
      <c r="B26" s="16"/>
      <c r="C26" s="107"/>
      <c r="D26" s="105"/>
      <c r="E26" s="26" t="s">
        <v>84</v>
      </c>
      <c r="F26" s="23">
        <v>44927</v>
      </c>
      <c r="G26" s="23">
        <v>45291</v>
      </c>
      <c r="H26" s="22" t="s">
        <v>20</v>
      </c>
      <c r="I26" s="22" t="s">
        <v>39</v>
      </c>
      <c r="J26" s="106" t="s">
        <v>22</v>
      </c>
      <c r="K26" s="1" t="s">
        <v>35</v>
      </c>
      <c r="L26" s="20">
        <f t="shared" si="2"/>
        <v>12</v>
      </c>
      <c r="M26" s="20">
        <f t="shared" si="3"/>
        <v>1</v>
      </c>
      <c r="N26" s="21" t="str">
        <f t="shared" si="4"/>
        <v>N</v>
      </c>
      <c r="O26" s="1">
        <f t="shared" si="5"/>
        <v>0</v>
      </c>
      <c r="P26" s="2">
        <v>0</v>
      </c>
      <c r="Q26" s="19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f t="shared" si="6"/>
        <v>0</v>
      </c>
      <c r="Z26" s="2">
        <f t="shared" si="7"/>
        <v>0</v>
      </c>
      <c r="AA26" s="2">
        <f t="shared" si="8"/>
        <v>0</v>
      </c>
      <c r="AB26" s="145" t="str">
        <f t="shared" si="9"/>
        <v>TER A</v>
      </c>
      <c r="AC26" s="146">
        <f t="shared" si="1"/>
        <v>0</v>
      </c>
      <c r="AD26" s="2">
        <f t="shared" si="10"/>
        <v>0</v>
      </c>
      <c r="AE26" s="2">
        <f t="shared" si="11"/>
        <v>0</v>
      </c>
      <c r="AF26" s="2">
        <f t="shared" si="12"/>
        <v>0</v>
      </c>
      <c r="AV26" s="4"/>
    </row>
    <row r="27" spans="1:48" ht="10.5">
      <c r="A27" s="24">
        <f t="shared" ref="A27:A36" si="14">+A16+1</f>
        <v>10</v>
      </c>
      <c r="B27" s="16"/>
      <c r="C27" s="107"/>
      <c r="D27" s="105"/>
      <c r="E27" s="26" t="s">
        <v>84</v>
      </c>
      <c r="F27" s="23">
        <v>44927</v>
      </c>
      <c r="G27" s="23">
        <v>45291</v>
      </c>
      <c r="H27" s="22" t="s">
        <v>20</v>
      </c>
      <c r="I27" s="22" t="s">
        <v>39</v>
      </c>
      <c r="J27" s="106" t="s">
        <v>22</v>
      </c>
      <c r="K27" s="1" t="s">
        <v>35</v>
      </c>
      <c r="L27" s="20">
        <f t="shared" si="2"/>
        <v>12</v>
      </c>
      <c r="M27" s="20">
        <f t="shared" si="3"/>
        <v>1</v>
      </c>
      <c r="N27" s="21" t="str">
        <f t="shared" si="4"/>
        <v>N</v>
      </c>
      <c r="O27" s="1">
        <f t="shared" si="5"/>
        <v>0</v>
      </c>
      <c r="P27" s="2">
        <v>0</v>
      </c>
      <c r="Q27" s="19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f t="shared" si="6"/>
        <v>0</v>
      </c>
      <c r="Z27" s="2">
        <f t="shared" si="7"/>
        <v>0</v>
      </c>
      <c r="AA27" s="2">
        <f t="shared" si="8"/>
        <v>0</v>
      </c>
      <c r="AB27" s="145" t="str">
        <f t="shared" si="9"/>
        <v>TER A</v>
      </c>
      <c r="AC27" s="146">
        <f t="shared" si="1"/>
        <v>0</v>
      </c>
      <c r="AD27" s="2">
        <f t="shared" si="10"/>
        <v>0</v>
      </c>
      <c r="AE27" s="2">
        <f t="shared" si="11"/>
        <v>0</v>
      </c>
      <c r="AF27" s="2">
        <f t="shared" si="12"/>
        <v>0</v>
      </c>
      <c r="AV27" s="4"/>
    </row>
    <row r="28" spans="1:48" ht="10.5">
      <c r="A28" s="24">
        <f t="shared" si="14"/>
        <v>11</v>
      </c>
      <c r="B28" s="16"/>
      <c r="C28" s="107"/>
      <c r="D28" s="105"/>
      <c r="E28" s="26" t="s">
        <v>84</v>
      </c>
      <c r="F28" s="23">
        <v>44927</v>
      </c>
      <c r="G28" s="23">
        <v>45291</v>
      </c>
      <c r="H28" s="22" t="s">
        <v>20</v>
      </c>
      <c r="I28" s="22" t="s">
        <v>39</v>
      </c>
      <c r="J28" s="106" t="s">
        <v>22</v>
      </c>
      <c r="K28" s="1" t="s">
        <v>35</v>
      </c>
      <c r="L28" s="20">
        <f t="shared" si="2"/>
        <v>12</v>
      </c>
      <c r="M28" s="20">
        <f t="shared" si="3"/>
        <v>1</v>
      </c>
      <c r="N28" s="21" t="str">
        <f t="shared" si="4"/>
        <v>N</v>
      </c>
      <c r="O28" s="1">
        <f t="shared" si="5"/>
        <v>0</v>
      </c>
      <c r="P28" s="2">
        <v>0</v>
      </c>
      <c r="Q28" s="19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f t="shared" si="6"/>
        <v>0</v>
      </c>
      <c r="Z28" s="2">
        <f t="shared" si="7"/>
        <v>0</v>
      </c>
      <c r="AA28" s="2">
        <f t="shared" si="8"/>
        <v>0</v>
      </c>
      <c r="AB28" s="145" t="str">
        <f t="shared" si="9"/>
        <v>TER A</v>
      </c>
      <c r="AC28" s="146">
        <f t="shared" si="1"/>
        <v>0</v>
      </c>
      <c r="AD28" s="2">
        <f t="shared" si="10"/>
        <v>0</v>
      </c>
      <c r="AE28" s="2">
        <f t="shared" si="11"/>
        <v>0</v>
      </c>
      <c r="AF28" s="2">
        <f t="shared" si="12"/>
        <v>0</v>
      </c>
      <c r="AV28" s="4"/>
    </row>
    <row r="29" spans="1:48" ht="10.5">
      <c r="A29" s="24">
        <f t="shared" si="14"/>
        <v>12</v>
      </c>
      <c r="B29" s="16"/>
      <c r="C29" s="107"/>
      <c r="D29" s="105"/>
      <c r="E29" s="26" t="s">
        <v>84</v>
      </c>
      <c r="F29" s="23">
        <v>44927</v>
      </c>
      <c r="G29" s="23">
        <v>45291</v>
      </c>
      <c r="H29" s="22" t="s">
        <v>20</v>
      </c>
      <c r="I29" s="22" t="s">
        <v>39</v>
      </c>
      <c r="J29" s="106" t="s">
        <v>22</v>
      </c>
      <c r="K29" s="1" t="s">
        <v>35</v>
      </c>
      <c r="L29" s="20">
        <f t="shared" si="2"/>
        <v>12</v>
      </c>
      <c r="M29" s="20">
        <f t="shared" si="3"/>
        <v>1</v>
      </c>
      <c r="N29" s="21" t="str">
        <f t="shared" si="4"/>
        <v>N</v>
      </c>
      <c r="O29" s="1">
        <f t="shared" si="5"/>
        <v>0</v>
      </c>
      <c r="P29" s="2">
        <v>0</v>
      </c>
      <c r="Q29" s="19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f t="shared" si="6"/>
        <v>0</v>
      </c>
      <c r="Z29" s="2">
        <f t="shared" si="7"/>
        <v>0</v>
      </c>
      <c r="AA29" s="2">
        <f t="shared" si="8"/>
        <v>0</v>
      </c>
      <c r="AB29" s="145" t="str">
        <f t="shared" si="9"/>
        <v>TER A</v>
      </c>
      <c r="AC29" s="146">
        <f t="shared" si="1"/>
        <v>0</v>
      </c>
      <c r="AD29" s="2">
        <f t="shared" si="10"/>
        <v>0</v>
      </c>
      <c r="AE29" s="2">
        <f t="shared" si="11"/>
        <v>0</v>
      </c>
      <c r="AF29" s="2">
        <f t="shared" si="12"/>
        <v>0</v>
      </c>
      <c r="AV29" s="4"/>
    </row>
    <row r="30" spans="1:48" ht="10.5">
      <c r="A30" s="24">
        <f t="shared" si="14"/>
        <v>13</v>
      </c>
      <c r="B30" s="16"/>
      <c r="C30" s="107"/>
      <c r="D30" s="105"/>
      <c r="E30" s="26" t="s">
        <v>84</v>
      </c>
      <c r="F30" s="23">
        <v>44927</v>
      </c>
      <c r="G30" s="23">
        <v>45291</v>
      </c>
      <c r="H30" s="22" t="s">
        <v>20</v>
      </c>
      <c r="I30" s="22" t="s">
        <v>39</v>
      </c>
      <c r="J30" s="106" t="s">
        <v>22</v>
      </c>
      <c r="K30" s="1" t="s">
        <v>35</v>
      </c>
      <c r="L30" s="20">
        <f t="shared" si="2"/>
        <v>12</v>
      </c>
      <c r="M30" s="20">
        <f t="shared" si="3"/>
        <v>1</v>
      </c>
      <c r="N30" s="21" t="str">
        <f t="shared" si="4"/>
        <v>N</v>
      </c>
      <c r="O30" s="1">
        <f t="shared" si="5"/>
        <v>0</v>
      </c>
      <c r="P30" s="2">
        <v>0</v>
      </c>
      <c r="Q30" s="19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6"/>
        <v>0</v>
      </c>
      <c r="Z30" s="2">
        <f t="shared" si="7"/>
        <v>0</v>
      </c>
      <c r="AA30" s="2">
        <f t="shared" si="8"/>
        <v>0</v>
      </c>
      <c r="AB30" s="145" t="str">
        <f t="shared" si="9"/>
        <v>TER A</v>
      </c>
      <c r="AC30" s="146">
        <f t="shared" si="1"/>
        <v>0</v>
      </c>
      <c r="AD30" s="2">
        <f t="shared" si="10"/>
        <v>0</v>
      </c>
      <c r="AE30" s="2">
        <f t="shared" si="11"/>
        <v>0</v>
      </c>
      <c r="AF30" s="2">
        <f t="shared" si="12"/>
        <v>0</v>
      </c>
      <c r="AV30" s="4"/>
    </row>
    <row r="31" spans="1:48" ht="10.5">
      <c r="A31" s="24">
        <f t="shared" si="14"/>
        <v>14</v>
      </c>
      <c r="B31" s="16"/>
      <c r="C31" s="107"/>
      <c r="D31" s="105"/>
      <c r="E31" s="26" t="s">
        <v>84</v>
      </c>
      <c r="F31" s="23">
        <v>44927</v>
      </c>
      <c r="G31" s="23">
        <v>45291</v>
      </c>
      <c r="H31" s="22" t="s">
        <v>20</v>
      </c>
      <c r="I31" s="22" t="s">
        <v>39</v>
      </c>
      <c r="J31" s="106" t="s">
        <v>22</v>
      </c>
      <c r="K31" s="1" t="s">
        <v>35</v>
      </c>
      <c r="L31" s="20">
        <f t="shared" si="2"/>
        <v>12</v>
      </c>
      <c r="M31" s="20">
        <f t="shared" si="3"/>
        <v>1</v>
      </c>
      <c r="N31" s="21" t="str">
        <f t="shared" si="4"/>
        <v>N</v>
      </c>
      <c r="O31" s="1">
        <f t="shared" si="5"/>
        <v>0</v>
      </c>
      <c r="P31" s="2">
        <v>0</v>
      </c>
      <c r="Q31" s="19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6"/>
        <v>0</v>
      </c>
      <c r="Z31" s="2">
        <f t="shared" si="7"/>
        <v>0</v>
      </c>
      <c r="AA31" s="2">
        <f t="shared" si="8"/>
        <v>0</v>
      </c>
      <c r="AB31" s="145" t="str">
        <f t="shared" si="9"/>
        <v>TER A</v>
      </c>
      <c r="AC31" s="146">
        <f t="shared" si="1"/>
        <v>0</v>
      </c>
      <c r="AD31" s="2">
        <f t="shared" si="10"/>
        <v>0</v>
      </c>
      <c r="AE31" s="2">
        <f t="shared" si="11"/>
        <v>0</v>
      </c>
      <c r="AF31" s="2">
        <f t="shared" si="12"/>
        <v>0</v>
      </c>
      <c r="AV31" s="4"/>
    </row>
    <row r="32" spans="1:48" ht="10.5">
      <c r="A32" s="24">
        <f t="shared" si="14"/>
        <v>15</v>
      </c>
      <c r="B32" s="16"/>
      <c r="C32" s="107"/>
      <c r="D32" s="105"/>
      <c r="E32" s="26" t="s">
        <v>84</v>
      </c>
      <c r="F32" s="23">
        <v>44927</v>
      </c>
      <c r="G32" s="23">
        <v>45291</v>
      </c>
      <c r="H32" s="22" t="s">
        <v>20</v>
      </c>
      <c r="I32" s="22" t="s">
        <v>39</v>
      </c>
      <c r="J32" s="106" t="s">
        <v>22</v>
      </c>
      <c r="K32" s="1" t="s">
        <v>35</v>
      </c>
      <c r="L32" s="20">
        <f t="shared" si="2"/>
        <v>12</v>
      </c>
      <c r="M32" s="20">
        <f t="shared" si="3"/>
        <v>1</v>
      </c>
      <c r="N32" s="21" t="str">
        <f t="shared" si="4"/>
        <v>N</v>
      </c>
      <c r="O32" s="1">
        <f t="shared" si="5"/>
        <v>0</v>
      </c>
      <c r="P32" s="2">
        <v>0</v>
      </c>
      <c r="Q32" s="19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6"/>
        <v>0</v>
      </c>
      <c r="Z32" s="2">
        <f t="shared" si="7"/>
        <v>0</v>
      </c>
      <c r="AA32" s="2">
        <f t="shared" si="8"/>
        <v>0</v>
      </c>
      <c r="AB32" s="145" t="str">
        <f t="shared" si="9"/>
        <v>TER A</v>
      </c>
      <c r="AC32" s="146">
        <f t="shared" si="1"/>
        <v>0</v>
      </c>
      <c r="AD32" s="2">
        <f t="shared" si="10"/>
        <v>0</v>
      </c>
      <c r="AE32" s="2">
        <f t="shared" si="11"/>
        <v>0</v>
      </c>
      <c r="AF32" s="2">
        <f t="shared" si="12"/>
        <v>0</v>
      </c>
      <c r="AV32" s="4"/>
    </row>
    <row r="33" spans="1:48" ht="10.5">
      <c r="A33" s="24">
        <f t="shared" si="14"/>
        <v>16</v>
      </c>
      <c r="B33" s="16"/>
      <c r="C33" s="107"/>
      <c r="D33" s="105"/>
      <c r="E33" s="26" t="s">
        <v>84</v>
      </c>
      <c r="F33" s="23">
        <v>44927</v>
      </c>
      <c r="G33" s="23">
        <v>45291</v>
      </c>
      <c r="H33" s="22" t="s">
        <v>20</v>
      </c>
      <c r="I33" s="22" t="s">
        <v>39</v>
      </c>
      <c r="J33" s="106" t="s">
        <v>22</v>
      </c>
      <c r="K33" s="1" t="s">
        <v>35</v>
      </c>
      <c r="L33" s="20">
        <f t="shared" si="2"/>
        <v>12</v>
      </c>
      <c r="M33" s="20">
        <f t="shared" si="3"/>
        <v>1</v>
      </c>
      <c r="N33" s="21" t="str">
        <f t="shared" si="4"/>
        <v>N</v>
      </c>
      <c r="O33" s="1">
        <f t="shared" si="5"/>
        <v>0</v>
      </c>
      <c r="P33" s="2">
        <v>0</v>
      </c>
      <c r="Q33" s="19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f t="shared" si="6"/>
        <v>0</v>
      </c>
      <c r="Z33" s="2">
        <f t="shared" si="7"/>
        <v>0</v>
      </c>
      <c r="AA33" s="2">
        <f t="shared" si="8"/>
        <v>0</v>
      </c>
      <c r="AB33" s="145" t="str">
        <f t="shared" si="9"/>
        <v>TER A</v>
      </c>
      <c r="AC33" s="146">
        <f t="shared" si="1"/>
        <v>0</v>
      </c>
      <c r="AD33" s="2">
        <f t="shared" si="10"/>
        <v>0</v>
      </c>
      <c r="AE33" s="2">
        <f t="shared" si="11"/>
        <v>0</v>
      </c>
      <c r="AF33" s="2">
        <f t="shared" si="12"/>
        <v>0</v>
      </c>
      <c r="AV33" s="4"/>
    </row>
    <row r="34" spans="1:48" ht="10.5">
      <c r="A34" s="24">
        <f t="shared" si="14"/>
        <v>17</v>
      </c>
      <c r="B34" s="16"/>
      <c r="C34" s="107"/>
      <c r="D34" s="105"/>
      <c r="E34" s="26" t="s">
        <v>84</v>
      </c>
      <c r="F34" s="23">
        <v>44927</v>
      </c>
      <c r="G34" s="23">
        <v>45291</v>
      </c>
      <c r="H34" s="22" t="s">
        <v>20</v>
      </c>
      <c r="I34" s="22" t="s">
        <v>39</v>
      </c>
      <c r="J34" s="106" t="s">
        <v>22</v>
      </c>
      <c r="K34" s="1" t="s">
        <v>35</v>
      </c>
      <c r="L34" s="20">
        <f t="shared" si="2"/>
        <v>12</v>
      </c>
      <c r="M34" s="20">
        <f t="shared" si="3"/>
        <v>1</v>
      </c>
      <c r="N34" s="21" t="str">
        <f t="shared" si="4"/>
        <v>N</v>
      </c>
      <c r="O34" s="1">
        <f t="shared" si="5"/>
        <v>0</v>
      </c>
      <c r="P34" s="2">
        <v>0</v>
      </c>
      <c r="Q34" s="19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f t="shared" si="6"/>
        <v>0</v>
      </c>
      <c r="Z34" s="2">
        <f t="shared" si="7"/>
        <v>0</v>
      </c>
      <c r="AA34" s="2">
        <f t="shared" si="8"/>
        <v>0</v>
      </c>
      <c r="AB34" s="145" t="str">
        <f t="shared" si="9"/>
        <v>TER A</v>
      </c>
      <c r="AC34" s="146">
        <f t="shared" si="1"/>
        <v>0</v>
      </c>
      <c r="AD34" s="2">
        <f t="shared" si="10"/>
        <v>0</v>
      </c>
      <c r="AE34" s="2">
        <f t="shared" si="11"/>
        <v>0</v>
      </c>
      <c r="AF34" s="2">
        <f t="shared" si="12"/>
        <v>0</v>
      </c>
      <c r="AV34" s="4"/>
    </row>
    <row r="35" spans="1:48" ht="10.5">
      <c r="A35" s="24">
        <f t="shared" si="14"/>
        <v>18</v>
      </c>
      <c r="B35" s="16"/>
      <c r="C35" s="107"/>
      <c r="D35" s="105"/>
      <c r="E35" s="26" t="s">
        <v>84</v>
      </c>
      <c r="F35" s="23">
        <v>44927</v>
      </c>
      <c r="G35" s="23">
        <v>45291</v>
      </c>
      <c r="H35" s="22" t="s">
        <v>20</v>
      </c>
      <c r="I35" s="22" t="s">
        <v>39</v>
      </c>
      <c r="J35" s="106" t="s">
        <v>22</v>
      </c>
      <c r="K35" s="1" t="s">
        <v>35</v>
      </c>
      <c r="L35" s="20">
        <f t="shared" si="2"/>
        <v>12</v>
      </c>
      <c r="M35" s="20">
        <f t="shared" si="3"/>
        <v>1</v>
      </c>
      <c r="N35" s="21" t="str">
        <f t="shared" si="4"/>
        <v>N</v>
      </c>
      <c r="O35" s="1">
        <f t="shared" si="5"/>
        <v>0</v>
      </c>
      <c r="P35" s="2">
        <v>0</v>
      </c>
      <c r="Q35" s="19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f t="shared" si="6"/>
        <v>0</v>
      </c>
      <c r="Z35" s="2">
        <f t="shared" si="7"/>
        <v>0</v>
      </c>
      <c r="AA35" s="2">
        <f t="shared" si="8"/>
        <v>0</v>
      </c>
      <c r="AB35" s="145" t="str">
        <f t="shared" si="9"/>
        <v>TER A</v>
      </c>
      <c r="AC35" s="146">
        <f t="shared" si="1"/>
        <v>0</v>
      </c>
      <c r="AD35" s="2">
        <f t="shared" si="10"/>
        <v>0</v>
      </c>
      <c r="AE35" s="2">
        <f t="shared" si="11"/>
        <v>0</v>
      </c>
      <c r="AF35" s="2">
        <f t="shared" si="12"/>
        <v>0</v>
      </c>
      <c r="AV35" s="4"/>
    </row>
    <row r="36" spans="1:48" ht="10.5">
      <c r="A36" s="24">
        <f t="shared" si="14"/>
        <v>19</v>
      </c>
      <c r="B36" s="16"/>
      <c r="C36" s="107"/>
      <c r="D36" s="105"/>
      <c r="E36" s="26" t="s">
        <v>84</v>
      </c>
      <c r="F36" s="23">
        <v>44927</v>
      </c>
      <c r="G36" s="23">
        <v>45291</v>
      </c>
      <c r="H36" s="22" t="s">
        <v>20</v>
      </c>
      <c r="I36" s="22" t="s">
        <v>39</v>
      </c>
      <c r="J36" s="106" t="s">
        <v>22</v>
      </c>
      <c r="K36" s="1" t="s">
        <v>35</v>
      </c>
      <c r="L36" s="20">
        <f t="shared" si="2"/>
        <v>12</v>
      </c>
      <c r="M36" s="20">
        <f t="shared" si="3"/>
        <v>1</v>
      </c>
      <c r="N36" s="21" t="str">
        <f t="shared" si="4"/>
        <v>N</v>
      </c>
      <c r="O36" s="1">
        <f t="shared" si="5"/>
        <v>0</v>
      </c>
      <c r="P36" s="2">
        <v>0</v>
      </c>
      <c r="Q36" s="19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f t="shared" si="6"/>
        <v>0</v>
      </c>
      <c r="Z36" s="2">
        <f t="shared" si="7"/>
        <v>0</v>
      </c>
      <c r="AA36" s="2">
        <f t="shared" si="8"/>
        <v>0</v>
      </c>
      <c r="AB36" s="145" t="str">
        <f t="shared" si="9"/>
        <v>TER A</v>
      </c>
      <c r="AC36" s="146">
        <f t="shared" si="1"/>
        <v>0</v>
      </c>
      <c r="AD36" s="2">
        <f t="shared" si="10"/>
        <v>0</v>
      </c>
      <c r="AE36" s="2">
        <f t="shared" si="11"/>
        <v>0</v>
      </c>
      <c r="AF36" s="2">
        <f t="shared" si="12"/>
        <v>0</v>
      </c>
      <c r="AV36" s="4"/>
    </row>
    <row r="37" spans="1:48" ht="10.5">
      <c r="A37" s="24">
        <f>+A26+1</f>
        <v>20</v>
      </c>
      <c r="B37" s="16"/>
      <c r="C37" s="107"/>
      <c r="D37" s="105"/>
      <c r="E37" s="26" t="s">
        <v>84</v>
      </c>
      <c r="F37" s="23">
        <v>44927</v>
      </c>
      <c r="G37" s="23">
        <v>45291</v>
      </c>
      <c r="H37" s="22" t="s">
        <v>20</v>
      </c>
      <c r="I37" s="22" t="s">
        <v>39</v>
      </c>
      <c r="J37" s="106" t="s">
        <v>22</v>
      </c>
      <c r="K37" s="1" t="s">
        <v>35</v>
      </c>
      <c r="L37" s="20">
        <f t="shared" si="2"/>
        <v>12</v>
      </c>
      <c r="M37" s="20">
        <f t="shared" si="3"/>
        <v>1</v>
      </c>
      <c r="N37" s="21" t="str">
        <f t="shared" si="4"/>
        <v>N</v>
      </c>
      <c r="O37" s="1">
        <f t="shared" si="5"/>
        <v>0</v>
      </c>
      <c r="P37" s="2">
        <v>0</v>
      </c>
      <c r="Q37" s="19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f t="shared" si="6"/>
        <v>0</v>
      </c>
      <c r="Z37" s="2">
        <f t="shared" si="7"/>
        <v>0</v>
      </c>
      <c r="AA37" s="2">
        <f t="shared" si="8"/>
        <v>0</v>
      </c>
      <c r="AB37" s="145" t="str">
        <f t="shared" si="9"/>
        <v>TER A</v>
      </c>
      <c r="AC37" s="146">
        <f t="shared" si="1"/>
        <v>0</v>
      </c>
      <c r="AD37" s="2">
        <f t="shared" si="10"/>
        <v>0</v>
      </c>
      <c r="AE37" s="2">
        <f t="shared" si="11"/>
        <v>0</v>
      </c>
      <c r="AF37" s="2">
        <f t="shared" si="12"/>
        <v>0</v>
      </c>
      <c r="AV37" s="4"/>
    </row>
    <row r="38" spans="1:48" ht="11" thickBot="1">
      <c r="A38" s="89"/>
      <c r="B38" s="90"/>
      <c r="C38" s="65"/>
      <c r="D38" s="65"/>
      <c r="E38" s="66"/>
      <c r="F38" s="67"/>
      <c r="G38" s="108"/>
      <c r="H38" s="96"/>
      <c r="I38" s="68"/>
      <c r="J38" s="68"/>
      <c r="K38" s="68"/>
      <c r="L38" s="91"/>
      <c r="M38" s="91"/>
      <c r="N38" s="91"/>
      <c r="O38" s="68"/>
      <c r="P38" s="17"/>
      <c r="Q38" s="17"/>
      <c r="R38" s="17"/>
      <c r="S38" s="17"/>
      <c r="T38" s="17"/>
      <c r="U38" s="17"/>
      <c r="V38" s="17"/>
      <c r="W38" s="17"/>
      <c r="X38" s="17"/>
      <c r="Y38" s="2"/>
      <c r="Z38" s="2"/>
      <c r="AA38" s="2"/>
      <c r="AB38" s="145"/>
      <c r="AC38" s="145"/>
      <c r="AD38" s="2"/>
      <c r="AE38" s="2"/>
      <c r="AF38" s="2"/>
      <c r="AV38" s="4"/>
    </row>
    <row r="39" spans="1:48" s="3" customFormat="1" ht="11.5" thickTop="1" thickBot="1">
      <c r="A39" s="92"/>
      <c r="B39" s="71" t="s">
        <v>24</v>
      </c>
      <c r="C39" s="69" t="s">
        <v>51</v>
      </c>
      <c r="D39" s="69" t="s">
        <v>51</v>
      </c>
      <c r="E39" s="70" t="s">
        <v>52</v>
      </c>
      <c r="F39" s="71"/>
      <c r="G39" s="71"/>
      <c r="H39" s="100"/>
      <c r="I39" s="71"/>
      <c r="J39" s="71"/>
      <c r="K39" s="71"/>
      <c r="L39" s="71"/>
      <c r="M39" s="71"/>
      <c r="N39" s="71"/>
      <c r="O39" s="93">
        <f t="shared" ref="O39:AA39" si="15">SUM(O7:O38)</f>
        <v>8</v>
      </c>
      <c r="P39" s="94">
        <f t="shared" si="15"/>
        <v>55100000</v>
      </c>
      <c r="Q39" s="94">
        <f t="shared" si="15"/>
        <v>0</v>
      </c>
      <c r="R39" s="94">
        <f t="shared" si="15"/>
        <v>8778500</v>
      </c>
      <c r="S39" s="94">
        <f t="shared" si="15"/>
        <v>32308000</v>
      </c>
      <c r="T39" s="94">
        <f t="shared" si="15"/>
        <v>2404128</v>
      </c>
      <c r="U39" s="94">
        <f t="shared" si="15"/>
        <v>0</v>
      </c>
      <c r="V39" s="94">
        <f t="shared" si="15"/>
        <v>0</v>
      </c>
      <c r="W39" s="94">
        <f t="shared" si="15"/>
        <v>0</v>
      </c>
      <c r="X39" s="94">
        <f t="shared" si="15"/>
        <v>1059200</v>
      </c>
      <c r="Y39" s="94">
        <f t="shared" si="15"/>
        <v>98590628</v>
      </c>
      <c r="Z39" s="94">
        <f t="shared" si="15"/>
        <v>0</v>
      </c>
      <c r="AA39" s="94">
        <f t="shared" si="15"/>
        <v>98590628</v>
      </c>
      <c r="AB39" s="147"/>
      <c r="AC39" s="147"/>
      <c r="AD39" s="94"/>
      <c r="AE39" s="94"/>
      <c r="AF39" s="94"/>
    </row>
    <row r="40" spans="1:48" ht="10.5" thickTop="1">
      <c r="AB40" s="132"/>
      <c r="AC40" s="132"/>
      <c r="AV40" s="4"/>
    </row>
    <row r="41" spans="1:48">
      <c r="P41" s="5"/>
      <c r="R41" s="5"/>
      <c r="T41" s="5"/>
      <c r="V41" s="5"/>
      <c r="X41" s="5"/>
      <c r="AB41" s="132"/>
      <c r="AC41" s="132"/>
      <c r="AV41" s="4"/>
    </row>
    <row r="42" spans="1:48">
      <c r="AB42" s="132"/>
      <c r="AC42" s="132"/>
      <c r="AV42" s="4"/>
    </row>
    <row r="43" spans="1:48">
      <c r="P43" s="5"/>
      <c r="AB43" s="132"/>
      <c r="AC43" s="132"/>
      <c r="AV43" s="4"/>
    </row>
    <row r="44" spans="1:48">
      <c r="P44" s="5"/>
      <c r="AB44" s="132"/>
      <c r="AC44" s="132"/>
      <c r="AV44" s="4"/>
    </row>
    <row r="45" spans="1:48">
      <c r="P45" s="5"/>
      <c r="AB45" s="132"/>
      <c r="AC45" s="132"/>
      <c r="AV45" s="4"/>
    </row>
    <row r="46" spans="1:48">
      <c r="Q46" s="5"/>
      <c r="AB46" s="132"/>
      <c r="AC46" s="132"/>
      <c r="AV46" s="4"/>
    </row>
    <row r="47" spans="1:48">
      <c r="Q47" s="5"/>
      <c r="AB47" s="132"/>
      <c r="AC47" s="132"/>
      <c r="AV47" s="4"/>
    </row>
    <row r="48" spans="1:48">
      <c r="Q48" s="5"/>
      <c r="AB48" s="132"/>
      <c r="AC48" s="132"/>
      <c r="AV48" s="4"/>
    </row>
    <row r="49" spans="14:48">
      <c r="Q49" s="5"/>
      <c r="AB49" s="132"/>
      <c r="AC49" s="132"/>
      <c r="AV49" s="4"/>
    </row>
    <row r="50" spans="14:48" ht="10.5">
      <c r="P50" s="72"/>
      <c r="Q50" s="72"/>
      <c r="AB50" s="132"/>
      <c r="AC50" s="132"/>
      <c r="AV50" s="4"/>
    </row>
    <row r="51" spans="14:48">
      <c r="Q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4:48" ht="10.5">
      <c r="P52" s="72"/>
      <c r="Q52" s="72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4:48" ht="10.5">
      <c r="N53" s="3"/>
      <c r="O53" s="3"/>
      <c r="P53" s="3"/>
      <c r="Q53" s="72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4:48"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4:48"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4:48"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4:48"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4:48"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4:48"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4:48"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4:48"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4:48"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4:48"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4:48"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36:45"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36:45"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36:45"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36:45"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36:45"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36:45"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6:45"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36:45"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36:45"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36:45"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36:45"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36:45"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36:45"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36:45"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36:45"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36:45"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36:45"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36:45"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36:45"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36:45"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36:45"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36:45"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36:45"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36:45"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36:45"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36:45"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36:45"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36:45"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36:45"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36:45"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36:45"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36:45"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36:45"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36:45"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36:45"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36:45"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36:45"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36:45"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36:45"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36:45"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36:45"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36:45"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36:45"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36:45"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36:45"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36:45"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36:45"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36:45"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36:45"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36:45"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36:45"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36:45"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36:45"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36:45"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36:45"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36:45"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36:45"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36:45"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36:45"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36:45"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36:45"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36:45"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36:45"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36:45"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36:45"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36:45"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36:45"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36:45"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36:45"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36:45"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36:45"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36:45"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36:45"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36:45"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36:45"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36:45"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36:45"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36:45"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36:45"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36:45"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36:45"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36:45"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36:45"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36:45"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36:45"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36:45"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36:45"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36:45"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36:45"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36:45"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36:45"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36:45"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36:45"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36:45"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36:45"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36:45"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36:45"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36:45"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36:45"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36:45"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36:45"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36:45"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36:45"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36:45"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36:45"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36:45"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36:45"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36:45"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36:45"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36:45"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36:45"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36:45"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36:45"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36:45"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36:45"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36:45"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36:45"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36:45"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36:45"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36:45"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36:45"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36:45"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36:45"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36:45"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36:45"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36:45"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36:45"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36:45"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36:45"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36:45"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36:45"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36:45"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36:45"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36:45"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36:45"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36:45"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36:45"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36:45"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36:45"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36:45"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36:45"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36:45"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36:45"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36:45"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36:45"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36:45"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36:45"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36:45"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36:45"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36:45"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36:45"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36:45"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36:45"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36:45"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36:45"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36:45"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36:45"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36:45"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36:45"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36:45"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36:45"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36:45"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36:45"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36:45"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36:45"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36:45"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36:45"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36:45"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36:45"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36:45"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36:45"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36:45"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36:45"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36:45"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36:45"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36:45"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36:45"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36:45"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36:45"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36:45"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36:45"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36:45"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36:45"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36:45"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36:45"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36:45"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36:45"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36:45"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36:45"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36:45"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36:45"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36:45"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36:45"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36:45"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36:45"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36:45"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36:45"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36:45"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36:45"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36:45"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36:45"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36:45"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36:45"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36:45"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36:45"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36:45"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36:45"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36:45"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36:45"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36:45"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36:45"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36:45"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36:45"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36:45"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36:45"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36:45"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36:45"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36:45"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36:45"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36:45"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36:45"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36:45"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36:45"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36:45"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36:45"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36:45"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36:45"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6:45"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6:45"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6:45"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6:45"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6:45"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6:45"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6:45"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6:45"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6:45"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6:45"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6:45"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6:45"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6:45"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6:45"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6:45"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6:45"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6:45"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6:45"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6:45"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6:45"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6:45"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6:45"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6:45"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6:45"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6:45"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6:45"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6:45"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6:45"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6:45"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6:45"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6:45"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6:45"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6:45"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</sheetData>
  <autoFilter ref="A7:AU72" xr:uid="{00000000-0009-0000-0000-000005000000}"/>
  <mergeCells count="8">
    <mergeCell ref="P5:P6"/>
    <mergeCell ref="AD5:AE5"/>
    <mergeCell ref="M5:M6"/>
    <mergeCell ref="A5:A6"/>
    <mergeCell ref="B5:B6"/>
    <mergeCell ref="C5:C6"/>
    <mergeCell ref="H5:H6"/>
    <mergeCell ref="I5:I6"/>
  </mergeCells>
  <phoneticPr fontId="19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S324"/>
  <sheetViews>
    <sheetView zoomScale="85" zoomScaleNormal="85" workbookViewId="0">
      <pane xSplit="5" ySplit="6" topLeftCell="T25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"/>
  <cols>
    <col min="1" max="1" width="5.453125" style="4" customWidth="1"/>
    <col min="2" max="2" width="14.81640625" style="4" bestFit="1" customWidth="1"/>
    <col min="3" max="4" width="21" style="4" bestFit="1" customWidth="1"/>
    <col min="5" max="5" width="16.26953125" style="62" bestFit="1" customWidth="1"/>
    <col min="6" max="7" width="8.81640625" style="4" customWidth="1"/>
    <col min="8" max="8" width="5.1796875" style="4" customWidth="1"/>
    <col min="9" max="9" width="9.1796875" style="4"/>
    <col min="10" max="10" width="9.1796875" style="4" customWidth="1"/>
    <col min="11" max="11" width="7.453125" style="4" customWidth="1"/>
    <col min="12" max="12" width="10.1796875" style="4" customWidth="1"/>
    <col min="13" max="13" width="6" style="4" customWidth="1"/>
    <col min="14" max="14" width="11.7265625" style="4" customWidth="1"/>
    <col min="15" max="15" width="5.81640625" style="4" customWidth="1"/>
    <col min="16" max="45" width="15.7265625" style="4" customWidth="1"/>
    <col min="46" max="46" width="24.1796875" style="4" customWidth="1"/>
    <col min="47" max="47" width="1.1796875" style="4" customWidth="1"/>
    <col min="48" max="48" width="11.26953125" style="4" bestFit="1" customWidth="1"/>
    <col min="49" max="16384" width="9.1796875" style="4"/>
  </cols>
  <sheetData>
    <row r="1" spans="1:34" ht="10.5">
      <c r="A1" s="3" t="s">
        <v>301</v>
      </c>
      <c r="AB1" s="132"/>
      <c r="AC1" s="132"/>
    </row>
    <row r="2" spans="1:34" ht="10.5">
      <c r="A2" s="3" t="s">
        <v>40</v>
      </c>
      <c r="AB2" s="132"/>
      <c r="AC2" s="132"/>
    </row>
    <row r="3" spans="1:34" ht="10.5">
      <c r="A3" s="3"/>
      <c r="X3" s="5"/>
      <c r="AB3" s="132"/>
      <c r="AC3" s="132"/>
    </row>
    <row r="4" spans="1:34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</row>
    <row r="5" spans="1:34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9" t="s">
        <v>277</v>
      </c>
      <c r="AC5" s="9" t="s">
        <v>279</v>
      </c>
      <c r="AD5" s="183" t="s">
        <v>211</v>
      </c>
      <c r="AE5" s="184"/>
      <c r="AF5" s="143" t="s">
        <v>211</v>
      </c>
    </row>
    <row r="6" spans="1:34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274</v>
      </c>
      <c r="AB6" s="13" t="s">
        <v>278</v>
      </c>
      <c r="AC6" s="13" t="s">
        <v>278</v>
      </c>
      <c r="AD6" s="133" t="s">
        <v>47</v>
      </c>
      <c r="AE6" s="133" t="s">
        <v>280</v>
      </c>
      <c r="AF6" s="144" t="s">
        <v>292</v>
      </c>
    </row>
    <row r="7" spans="1:34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145"/>
      <c r="AC7" s="145"/>
      <c r="AD7" s="2"/>
      <c r="AE7" s="2"/>
      <c r="AF7" s="2"/>
    </row>
    <row r="8" spans="1:34" ht="10.5">
      <c r="A8" s="24">
        <v>1</v>
      </c>
      <c r="B8" s="16" t="s">
        <v>244</v>
      </c>
      <c r="C8" s="107" t="s">
        <v>294</v>
      </c>
      <c r="D8" s="105" t="s">
        <v>225</v>
      </c>
      <c r="E8" s="26" t="s">
        <v>293</v>
      </c>
      <c r="F8" s="23">
        <v>44927</v>
      </c>
      <c r="G8" s="23">
        <v>45291</v>
      </c>
      <c r="H8" s="22" t="s">
        <v>21</v>
      </c>
      <c r="I8" s="22" t="s">
        <v>39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8800000</v>
      </c>
      <c r="Q8" s="19">
        <v>0</v>
      </c>
      <c r="R8" s="2">
        <v>0</v>
      </c>
      <c r="S8" s="2">
        <v>10221000</v>
      </c>
      <c r="T8" s="2">
        <v>367740</v>
      </c>
      <c r="U8" s="2">
        <v>0</v>
      </c>
      <c r="V8" s="2">
        <v>0</v>
      </c>
      <c r="W8" s="2">
        <v>0</v>
      </c>
      <c r="X8" s="2">
        <v>162000</v>
      </c>
      <c r="Y8" s="2">
        <f>SUM(P8:U8)</f>
        <v>19388740</v>
      </c>
      <c r="Z8" s="2">
        <f>SUM(V8:W8)</f>
        <v>0</v>
      </c>
      <c r="AA8" s="2">
        <f>Y8+Z8</f>
        <v>19388740</v>
      </c>
      <c r="AB8" s="145" t="str">
        <f>IF(OR(I8="T/K",I8="TK/0",I8="TK/1",I8="K/0"),"TER A",IF(OR(I8="TK/2",I8="TK/3",I8="K/1",I8="K/2"),"TER B","TER C"))</f>
        <v>TER A</v>
      </c>
      <c r="AC8" s="146">
        <f t="shared" ref="AC8:AC37" si="1">IF(AB8="TER A",VLOOKUP(AA8,TERA,4,TRUE),IF(AB8="TER B",VLOOKUP(AA8,TERB,4,TRUE),VLOOKUP(AA8,TERC,4,TRUE)))</f>
        <v>0.08</v>
      </c>
      <c r="AD8" s="2">
        <f>ROUND(IF(N8="Y",Y8*AC8,(Y8*AC8)*120%),0)</f>
        <v>1551099</v>
      </c>
      <c r="AE8" s="2">
        <f>ROUND(IF(N8="Y",Z8*AC8,(Z8*AC8)*120%),0)</f>
        <v>0</v>
      </c>
      <c r="AF8" s="2">
        <f>ROUND(IF(N8="Y",AA8*AC8,(AA8*AC8)*120%),0)</f>
        <v>1551099</v>
      </c>
      <c r="AG8" s="109"/>
      <c r="AH8" s="109"/>
    </row>
    <row r="9" spans="1:34" ht="10.5">
      <c r="A9" s="24">
        <f>+A8+1</f>
        <v>2</v>
      </c>
      <c r="B9" s="16" t="s">
        <v>244</v>
      </c>
      <c r="C9" s="107" t="s">
        <v>295</v>
      </c>
      <c r="D9" s="105" t="s">
        <v>226</v>
      </c>
      <c r="E9" s="26" t="s">
        <v>84</v>
      </c>
      <c r="F9" s="23">
        <v>44927</v>
      </c>
      <c r="G9" s="23">
        <v>45291</v>
      </c>
      <c r="H9" s="22" t="s">
        <v>20</v>
      </c>
      <c r="I9" s="22" t="s">
        <v>39</v>
      </c>
      <c r="J9" s="106" t="s">
        <v>22</v>
      </c>
      <c r="K9" s="1" t="s">
        <v>35</v>
      </c>
      <c r="L9" s="20">
        <f t="shared" ref="L9:L37" si="2">13-MONTH(F9)</f>
        <v>12</v>
      </c>
      <c r="M9" s="20">
        <f t="shared" ref="M9:M37" si="3">IF(J9="Y",12/L9,1)</f>
        <v>1</v>
      </c>
      <c r="N9" s="21" t="str">
        <f t="shared" ref="N9:N37" si="4">IF(E9="000000000000000","N","Y")</f>
        <v>N</v>
      </c>
      <c r="O9" s="1">
        <f t="shared" ref="O9:O37" si="5">IF(P9&gt;0,1,0)</f>
        <v>1</v>
      </c>
      <c r="P9" s="2">
        <v>2500000</v>
      </c>
      <c r="Q9" s="19">
        <v>0</v>
      </c>
      <c r="R9" s="2">
        <v>4380000</v>
      </c>
      <c r="S9" s="2">
        <v>0</v>
      </c>
      <c r="T9" s="2">
        <v>222559</v>
      </c>
      <c r="U9" s="2">
        <v>0</v>
      </c>
      <c r="V9" s="2">
        <v>0</v>
      </c>
      <c r="W9" s="2">
        <v>0</v>
      </c>
      <c r="X9" s="2">
        <v>98100</v>
      </c>
      <c r="Y9" s="2">
        <f t="shared" ref="Y9:Y37" si="6">SUM(P9:U9)</f>
        <v>7102559</v>
      </c>
      <c r="Z9" s="2">
        <f t="shared" ref="Z9:Z37" si="7">SUM(V9:W9)</f>
        <v>0</v>
      </c>
      <c r="AA9" s="2">
        <f t="shared" ref="AA9:AA37" si="8">Y9+Z9</f>
        <v>7102559</v>
      </c>
      <c r="AB9" s="145" t="str">
        <f t="shared" ref="AB9:AB37" si="9">IF(OR(I9="T/K",I9="TK/0",I9="TK/1",I9="K/0"),"TER A",IF(OR(I9="TK/2",I9="TK/3",I9="K/1",I9="K/2"),"TER B","TER C"))</f>
        <v>TER A</v>
      </c>
      <c r="AC9" s="146">
        <f t="shared" si="1"/>
        <v>1.2500000000000001E-2</v>
      </c>
      <c r="AD9" s="2">
        <f t="shared" ref="AD9:AD37" si="10">ROUND(IF(N9="Y",Y9*AC9,(Y9*AC9)*120%),0)</f>
        <v>106538</v>
      </c>
      <c r="AE9" s="2">
        <f t="shared" ref="AE9:AE37" si="11">ROUND(IF(N9="Y",Z9*AC9,(Z9*AC9)*120%),0)</f>
        <v>0</v>
      </c>
      <c r="AF9" s="2">
        <f t="shared" ref="AF9:AF37" si="12">ROUND(IF(N9="Y",AA9*AC9,(AA9*AC9)*120%),0)</f>
        <v>106538</v>
      </c>
      <c r="AG9" s="109"/>
      <c r="AH9" s="109"/>
    </row>
    <row r="10" spans="1:34" ht="10.5">
      <c r="A10" s="24">
        <f t="shared" ref="A10:A26" si="13">+A9+1</f>
        <v>3</v>
      </c>
      <c r="B10" s="16" t="s">
        <v>244</v>
      </c>
      <c r="C10" s="107" t="s">
        <v>296</v>
      </c>
      <c r="D10" s="105" t="s">
        <v>225</v>
      </c>
      <c r="E10" s="26" t="s">
        <v>293</v>
      </c>
      <c r="F10" s="23">
        <v>44927</v>
      </c>
      <c r="G10" s="23">
        <v>45291</v>
      </c>
      <c r="H10" s="22" t="s">
        <v>20</v>
      </c>
      <c r="I10" s="22" t="s">
        <v>23</v>
      </c>
      <c r="J10" s="106" t="s">
        <v>22</v>
      </c>
      <c r="K10" s="1" t="s">
        <v>35</v>
      </c>
      <c r="L10" s="20">
        <f t="shared" si="2"/>
        <v>12</v>
      </c>
      <c r="M10" s="20">
        <f t="shared" si="3"/>
        <v>1</v>
      </c>
      <c r="N10" s="21" t="str">
        <f t="shared" si="4"/>
        <v>Y</v>
      </c>
      <c r="O10" s="1">
        <f t="shared" si="5"/>
        <v>1</v>
      </c>
      <c r="P10" s="2">
        <v>9400000</v>
      </c>
      <c r="Q10" s="19">
        <v>0</v>
      </c>
      <c r="R10" s="2">
        <v>0</v>
      </c>
      <c r="S10" s="2">
        <v>13258000</v>
      </c>
      <c r="T10" s="2">
        <v>408600</v>
      </c>
      <c r="U10" s="2">
        <v>0</v>
      </c>
      <c r="V10" s="2">
        <v>0</v>
      </c>
      <c r="W10" s="2">
        <v>0</v>
      </c>
      <c r="X10" s="2">
        <v>180000</v>
      </c>
      <c r="Y10" s="2">
        <f t="shared" si="6"/>
        <v>23066600</v>
      </c>
      <c r="Z10" s="2">
        <f t="shared" si="7"/>
        <v>0</v>
      </c>
      <c r="AA10" s="2">
        <f t="shared" si="8"/>
        <v>23066600</v>
      </c>
      <c r="AB10" s="145" t="str">
        <f t="shared" si="9"/>
        <v>TER B</v>
      </c>
      <c r="AC10" s="146">
        <f t="shared" si="1"/>
        <v>0.09</v>
      </c>
      <c r="AD10" s="2">
        <f t="shared" si="10"/>
        <v>2075994</v>
      </c>
      <c r="AE10" s="2">
        <f t="shared" si="11"/>
        <v>0</v>
      </c>
      <c r="AF10" s="2">
        <f t="shared" si="12"/>
        <v>2075994</v>
      </c>
      <c r="AG10" s="109"/>
      <c r="AH10" s="109"/>
    </row>
    <row r="11" spans="1:34" ht="10.5">
      <c r="A11" s="24">
        <f t="shared" si="13"/>
        <v>4</v>
      </c>
      <c r="B11" s="16" t="s">
        <v>244</v>
      </c>
      <c r="C11" s="107" t="s">
        <v>216</v>
      </c>
      <c r="D11" s="105" t="s">
        <v>227</v>
      </c>
      <c r="E11" s="26" t="s">
        <v>293</v>
      </c>
      <c r="F11" s="23">
        <v>44927</v>
      </c>
      <c r="G11" s="23">
        <v>45291</v>
      </c>
      <c r="H11" s="22" t="s">
        <v>21</v>
      </c>
      <c r="I11" s="22" t="s">
        <v>39</v>
      </c>
      <c r="J11" s="106" t="s">
        <v>22</v>
      </c>
      <c r="K11" s="1" t="s">
        <v>35</v>
      </c>
      <c r="L11" s="20">
        <f t="shared" si="2"/>
        <v>12</v>
      </c>
      <c r="M11" s="20">
        <f t="shared" si="3"/>
        <v>1</v>
      </c>
      <c r="N11" s="21" t="str">
        <f t="shared" si="4"/>
        <v>Y</v>
      </c>
      <c r="O11" s="1">
        <f t="shared" si="5"/>
        <v>1</v>
      </c>
      <c r="P11" s="2">
        <v>6100000</v>
      </c>
      <c r="Q11" s="19">
        <v>0</v>
      </c>
      <c r="R11" s="2">
        <v>797500</v>
      </c>
      <c r="S11" s="2">
        <v>0</v>
      </c>
      <c r="T11" s="2">
        <v>256510</v>
      </c>
      <c r="U11" s="2">
        <v>0</v>
      </c>
      <c r="V11" s="2">
        <v>0</v>
      </c>
      <c r="W11" s="2">
        <v>0</v>
      </c>
      <c r="X11" s="2">
        <v>113000</v>
      </c>
      <c r="Y11" s="2">
        <f t="shared" si="6"/>
        <v>7154010</v>
      </c>
      <c r="Z11" s="2">
        <f t="shared" si="7"/>
        <v>0</v>
      </c>
      <c r="AA11" s="2">
        <f t="shared" si="8"/>
        <v>7154010</v>
      </c>
      <c r="AB11" s="145" t="str">
        <f t="shared" si="9"/>
        <v>TER A</v>
      </c>
      <c r="AC11" s="146">
        <f t="shared" si="1"/>
        <v>1.2500000000000001E-2</v>
      </c>
      <c r="AD11" s="2">
        <f t="shared" si="10"/>
        <v>89425</v>
      </c>
      <c r="AE11" s="2">
        <f t="shared" si="11"/>
        <v>0</v>
      </c>
      <c r="AF11" s="2">
        <f t="shared" si="12"/>
        <v>89425</v>
      </c>
      <c r="AG11" s="109"/>
      <c r="AH11" s="109"/>
    </row>
    <row r="12" spans="1:34" ht="10.5">
      <c r="A12" s="24">
        <f t="shared" si="13"/>
        <v>5</v>
      </c>
      <c r="B12" s="16" t="s">
        <v>244</v>
      </c>
      <c r="C12" s="107" t="s">
        <v>297</v>
      </c>
      <c r="D12" s="105" t="s">
        <v>225</v>
      </c>
      <c r="E12" s="26" t="s">
        <v>293</v>
      </c>
      <c r="F12" s="23">
        <v>44927</v>
      </c>
      <c r="G12" s="23">
        <v>45291</v>
      </c>
      <c r="H12" s="22" t="s">
        <v>20</v>
      </c>
      <c r="I12" s="22" t="s">
        <v>33</v>
      </c>
      <c r="J12" s="106" t="s">
        <v>22</v>
      </c>
      <c r="K12" s="1" t="s">
        <v>35</v>
      </c>
      <c r="L12" s="20">
        <f t="shared" si="2"/>
        <v>12</v>
      </c>
      <c r="M12" s="20">
        <f t="shared" si="3"/>
        <v>1</v>
      </c>
      <c r="N12" s="21" t="str">
        <f t="shared" si="4"/>
        <v>Y</v>
      </c>
      <c r="O12" s="1">
        <f t="shared" si="5"/>
        <v>1</v>
      </c>
      <c r="P12" s="2">
        <v>11600000</v>
      </c>
      <c r="Q12" s="19">
        <v>0</v>
      </c>
      <c r="R12" s="2">
        <v>465000</v>
      </c>
      <c r="S12" s="2">
        <v>8674000</v>
      </c>
      <c r="T12" s="2">
        <v>449460</v>
      </c>
      <c r="U12" s="2">
        <v>0</v>
      </c>
      <c r="V12" s="2">
        <v>0</v>
      </c>
      <c r="W12" s="2">
        <v>0</v>
      </c>
      <c r="X12" s="2">
        <v>198000</v>
      </c>
      <c r="Y12" s="2">
        <f t="shared" si="6"/>
        <v>21188460</v>
      </c>
      <c r="Z12" s="2">
        <f t="shared" si="7"/>
        <v>0</v>
      </c>
      <c r="AA12" s="2">
        <f t="shared" si="8"/>
        <v>21188460</v>
      </c>
      <c r="AB12" s="145" t="str">
        <f t="shared" si="9"/>
        <v>TER A</v>
      </c>
      <c r="AC12" s="146">
        <f t="shared" si="1"/>
        <v>0.09</v>
      </c>
      <c r="AD12" s="2">
        <f t="shared" si="10"/>
        <v>1906961</v>
      </c>
      <c r="AE12" s="2">
        <f t="shared" si="11"/>
        <v>0</v>
      </c>
      <c r="AF12" s="2">
        <f t="shared" si="12"/>
        <v>1906961</v>
      </c>
      <c r="AG12" s="109"/>
      <c r="AH12" s="109"/>
    </row>
    <row r="13" spans="1:34" ht="10.5">
      <c r="A13" s="24">
        <f t="shared" si="13"/>
        <v>6</v>
      </c>
      <c r="B13" s="16" t="s">
        <v>244</v>
      </c>
      <c r="C13" s="107" t="s">
        <v>298</v>
      </c>
      <c r="D13" s="105" t="s">
        <v>230</v>
      </c>
      <c r="E13" s="26" t="s">
        <v>293</v>
      </c>
      <c r="F13" s="23">
        <v>44927</v>
      </c>
      <c r="G13" s="23">
        <v>45291</v>
      </c>
      <c r="H13" s="22" t="s">
        <v>20</v>
      </c>
      <c r="I13" s="22" t="s">
        <v>23</v>
      </c>
      <c r="J13" s="106" t="s">
        <v>22</v>
      </c>
      <c r="K13" s="1" t="s">
        <v>35</v>
      </c>
      <c r="L13" s="20">
        <f t="shared" si="2"/>
        <v>12</v>
      </c>
      <c r="M13" s="20">
        <f t="shared" si="3"/>
        <v>1</v>
      </c>
      <c r="N13" s="21" t="str">
        <f t="shared" si="4"/>
        <v>Y</v>
      </c>
      <c r="O13" s="1">
        <f t="shared" si="5"/>
        <v>1</v>
      </c>
      <c r="P13" s="2">
        <v>4900000</v>
      </c>
      <c r="Q13" s="19">
        <v>0</v>
      </c>
      <c r="R13" s="2">
        <v>1293500</v>
      </c>
      <c r="S13" s="2">
        <v>52000</v>
      </c>
      <c r="T13" s="2">
        <v>222559</v>
      </c>
      <c r="U13" s="2">
        <v>0</v>
      </c>
      <c r="V13" s="2">
        <v>0</v>
      </c>
      <c r="W13" s="2">
        <v>0</v>
      </c>
      <c r="X13" s="2">
        <v>98100</v>
      </c>
      <c r="Y13" s="2">
        <f t="shared" si="6"/>
        <v>6468059</v>
      </c>
      <c r="Z13" s="2">
        <f t="shared" si="7"/>
        <v>0</v>
      </c>
      <c r="AA13" s="2">
        <f t="shared" si="8"/>
        <v>6468059</v>
      </c>
      <c r="AB13" s="145" t="str">
        <f t="shared" si="9"/>
        <v>TER B</v>
      </c>
      <c r="AC13" s="146">
        <f t="shared" si="1"/>
        <v>2.5000000000000001E-3</v>
      </c>
      <c r="AD13" s="2">
        <f t="shared" si="10"/>
        <v>16170</v>
      </c>
      <c r="AE13" s="2">
        <f t="shared" si="11"/>
        <v>0</v>
      </c>
      <c r="AF13" s="2">
        <f t="shared" si="12"/>
        <v>16170</v>
      </c>
      <c r="AG13" s="109"/>
      <c r="AH13" s="109"/>
    </row>
    <row r="14" spans="1:34" ht="10.5">
      <c r="A14" s="24">
        <f t="shared" si="13"/>
        <v>7</v>
      </c>
      <c r="B14" s="16" t="s">
        <v>244</v>
      </c>
      <c r="C14" s="107" t="s">
        <v>299</v>
      </c>
      <c r="D14" s="105" t="s">
        <v>227</v>
      </c>
      <c r="E14" s="26" t="s">
        <v>293</v>
      </c>
      <c r="F14" s="23">
        <v>44927</v>
      </c>
      <c r="G14" s="23">
        <v>45291</v>
      </c>
      <c r="H14" s="22" t="s">
        <v>21</v>
      </c>
      <c r="I14" s="22" t="s">
        <v>39</v>
      </c>
      <c r="J14" s="106" t="s">
        <v>22</v>
      </c>
      <c r="K14" s="1" t="s">
        <v>35</v>
      </c>
      <c r="L14" s="20">
        <f t="shared" si="2"/>
        <v>12</v>
      </c>
      <c r="M14" s="20">
        <f t="shared" si="3"/>
        <v>1</v>
      </c>
      <c r="N14" s="21" t="str">
        <f t="shared" si="4"/>
        <v>Y</v>
      </c>
      <c r="O14" s="1">
        <f t="shared" si="5"/>
        <v>1</v>
      </c>
      <c r="P14" s="2">
        <v>6100000</v>
      </c>
      <c r="Q14" s="19">
        <v>0</v>
      </c>
      <c r="R14" s="2">
        <v>617500</v>
      </c>
      <c r="S14" s="2">
        <v>0</v>
      </c>
      <c r="T14" s="2">
        <v>236080</v>
      </c>
      <c r="U14" s="2">
        <v>0</v>
      </c>
      <c r="V14" s="2">
        <v>0</v>
      </c>
      <c r="W14" s="2">
        <v>0</v>
      </c>
      <c r="X14" s="2">
        <v>104000</v>
      </c>
      <c r="Y14" s="2">
        <f t="shared" si="6"/>
        <v>6953580</v>
      </c>
      <c r="Z14" s="2">
        <f t="shared" si="7"/>
        <v>0</v>
      </c>
      <c r="AA14" s="2">
        <f t="shared" si="8"/>
        <v>6953580</v>
      </c>
      <c r="AB14" s="145" t="str">
        <f t="shared" si="9"/>
        <v>TER A</v>
      </c>
      <c r="AC14" s="146">
        <f t="shared" si="1"/>
        <v>1.2500000000000001E-2</v>
      </c>
      <c r="AD14" s="2">
        <f t="shared" si="10"/>
        <v>86920</v>
      </c>
      <c r="AE14" s="2">
        <f t="shared" si="11"/>
        <v>0</v>
      </c>
      <c r="AF14" s="2">
        <f t="shared" si="12"/>
        <v>86920</v>
      </c>
      <c r="AG14" s="109"/>
      <c r="AH14" s="109"/>
    </row>
    <row r="15" spans="1:34" ht="10.5">
      <c r="A15" s="24">
        <f t="shared" si="13"/>
        <v>8</v>
      </c>
      <c r="B15" s="16" t="s">
        <v>244</v>
      </c>
      <c r="C15" s="107" t="s">
        <v>300</v>
      </c>
      <c r="D15" s="105" t="s">
        <v>230</v>
      </c>
      <c r="E15" s="26" t="s">
        <v>293</v>
      </c>
      <c r="F15" s="23">
        <v>44927</v>
      </c>
      <c r="G15" s="23">
        <v>45291</v>
      </c>
      <c r="H15" s="22" t="s">
        <v>20</v>
      </c>
      <c r="I15" s="22" t="s">
        <v>23</v>
      </c>
      <c r="J15" s="106" t="s">
        <v>22</v>
      </c>
      <c r="K15" s="1" t="s">
        <v>35</v>
      </c>
      <c r="L15" s="20">
        <f t="shared" si="2"/>
        <v>12</v>
      </c>
      <c r="M15" s="20">
        <f t="shared" si="3"/>
        <v>1</v>
      </c>
      <c r="N15" s="21" t="str">
        <f t="shared" si="4"/>
        <v>Y</v>
      </c>
      <c r="O15" s="1">
        <f t="shared" si="5"/>
        <v>1</v>
      </c>
      <c r="P15" s="2">
        <v>5700000</v>
      </c>
      <c r="Q15" s="19">
        <v>0</v>
      </c>
      <c r="R15" s="2">
        <v>1225000</v>
      </c>
      <c r="S15" s="2">
        <v>103000</v>
      </c>
      <c r="T15" s="2">
        <v>240620</v>
      </c>
      <c r="U15" s="2">
        <v>0</v>
      </c>
      <c r="V15" s="2">
        <v>0</v>
      </c>
      <c r="W15" s="2">
        <v>0</v>
      </c>
      <c r="X15" s="2">
        <v>106000</v>
      </c>
      <c r="Y15" s="2">
        <f t="shared" si="6"/>
        <v>7268620</v>
      </c>
      <c r="Z15" s="2">
        <f t="shared" si="7"/>
        <v>0</v>
      </c>
      <c r="AA15" s="2">
        <f t="shared" si="8"/>
        <v>7268620</v>
      </c>
      <c r="AB15" s="145" t="str">
        <f t="shared" si="9"/>
        <v>TER B</v>
      </c>
      <c r="AC15" s="146">
        <f t="shared" si="1"/>
        <v>7.4999999999999997E-3</v>
      </c>
      <c r="AD15" s="2">
        <f t="shared" si="10"/>
        <v>54515</v>
      </c>
      <c r="AE15" s="2">
        <f t="shared" si="11"/>
        <v>0</v>
      </c>
      <c r="AF15" s="2">
        <f t="shared" si="12"/>
        <v>54515</v>
      </c>
      <c r="AG15" s="109"/>
      <c r="AH15" s="109"/>
    </row>
    <row r="16" spans="1:34" ht="10.5">
      <c r="A16" s="24">
        <f t="shared" si="13"/>
        <v>9</v>
      </c>
      <c r="B16" s="16"/>
      <c r="C16" s="107"/>
      <c r="D16" s="105"/>
      <c r="E16" s="26" t="s">
        <v>84</v>
      </c>
      <c r="F16" s="23">
        <v>44927</v>
      </c>
      <c r="G16" s="23">
        <v>45291</v>
      </c>
      <c r="H16" s="22" t="s">
        <v>20</v>
      </c>
      <c r="I16" s="22" t="s">
        <v>39</v>
      </c>
      <c r="J16" s="106" t="s">
        <v>22</v>
      </c>
      <c r="K16" s="1" t="s">
        <v>35</v>
      </c>
      <c r="L16" s="20">
        <f t="shared" si="2"/>
        <v>12</v>
      </c>
      <c r="M16" s="20">
        <f t="shared" si="3"/>
        <v>1</v>
      </c>
      <c r="N16" s="21" t="str">
        <f t="shared" si="4"/>
        <v>N</v>
      </c>
      <c r="O16" s="1">
        <f t="shared" si="5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f t="shared" si="6"/>
        <v>0</v>
      </c>
      <c r="Z16" s="2">
        <f t="shared" si="7"/>
        <v>0</v>
      </c>
      <c r="AA16" s="2">
        <f t="shared" si="8"/>
        <v>0</v>
      </c>
      <c r="AB16" s="145" t="str">
        <f t="shared" si="9"/>
        <v>TER A</v>
      </c>
      <c r="AC16" s="146">
        <f t="shared" si="1"/>
        <v>0</v>
      </c>
      <c r="AD16" s="2">
        <f t="shared" si="10"/>
        <v>0</v>
      </c>
      <c r="AE16" s="2">
        <f t="shared" si="11"/>
        <v>0</v>
      </c>
      <c r="AF16" s="2">
        <f t="shared" si="12"/>
        <v>0</v>
      </c>
      <c r="AG16" s="109"/>
      <c r="AH16" s="109"/>
    </row>
    <row r="17" spans="1:34" ht="10.5">
      <c r="A17" s="24">
        <f t="shared" si="13"/>
        <v>10</v>
      </c>
      <c r="B17" s="16"/>
      <c r="C17" s="107"/>
      <c r="D17" s="105"/>
      <c r="E17" s="26" t="s">
        <v>84</v>
      </c>
      <c r="F17" s="23">
        <v>44927</v>
      </c>
      <c r="G17" s="23">
        <v>45291</v>
      </c>
      <c r="H17" s="22" t="s">
        <v>20</v>
      </c>
      <c r="I17" s="22" t="s">
        <v>39</v>
      </c>
      <c r="J17" s="106" t="s">
        <v>22</v>
      </c>
      <c r="K17" s="1" t="s">
        <v>35</v>
      </c>
      <c r="L17" s="20">
        <f t="shared" si="2"/>
        <v>12</v>
      </c>
      <c r="M17" s="20">
        <f t="shared" si="3"/>
        <v>1</v>
      </c>
      <c r="N17" s="21" t="str">
        <f t="shared" si="4"/>
        <v>N</v>
      </c>
      <c r="O17" s="1">
        <f t="shared" si="5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f t="shared" si="6"/>
        <v>0</v>
      </c>
      <c r="Z17" s="2">
        <f t="shared" si="7"/>
        <v>0</v>
      </c>
      <c r="AA17" s="2">
        <f t="shared" si="8"/>
        <v>0</v>
      </c>
      <c r="AB17" s="145" t="str">
        <f t="shared" si="9"/>
        <v>TER A</v>
      </c>
      <c r="AC17" s="146">
        <f t="shared" si="1"/>
        <v>0</v>
      </c>
      <c r="AD17" s="2">
        <f t="shared" si="10"/>
        <v>0</v>
      </c>
      <c r="AE17" s="2">
        <f t="shared" si="11"/>
        <v>0</v>
      </c>
      <c r="AF17" s="2">
        <f t="shared" si="12"/>
        <v>0</v>
      </c>
      <c r="AG17" s="109"/>
      <c r="AH17" s="109"/>
    </row>
    <row r="18" spans="1:34" ht="10.5">
      <c r="A18" s="24">
        <f t="shared" si="13"/>
        <v>11</v>
      </c>
      <c r="B18" s="16"/>
      <c r="C18" s="107"/>
      <c r="D18" s="105"/>
      <c r="E18" s="26" t="s">
        <v>84</v>
      </c>
      <c r="F18" s="23">
        <v>44927</v>
      </c>
      <c r="G18" s="23">
        <v>45291</v>
      </c>
      <c r="H18" s="22" t="s">
        <v>20</v>
      </c>
      <c r="I18" s="22" t="s">
        <v>39</v>
      </c>
      <c r="J18" s="106" t="s">
        <v>22</v>
      </c>
      <c r="K18" s="1" t="s">
        <v>35</v>
      </c>
      <c r="L18" s="20">
        <f t="shared" si="2"/>
        <v>12</v>
      </c>
      <c r="M18" s="20">
        <f t="shared" si="3"/>
        <v>1</v>
      </c>
      <c r="N18" s="21" t="str">
        <f t="shared" si="4"/>
        <v>N</v>
      </c>
      <c r="O18" s="1">
        <f t="shared" si="5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f t="shared" si="6"/>
        <v>0</v>
      </c>
      <c r="Z18" s="2">
        <f t="shared" si="7"/>
        <v>0</v>
      </c>
      <c r="AA18" s="2">
        <f t="shared" si="8"/>
        <v>0</v>
      </c>
      <c r="AB18" s="145" t="str">
        <f t="shared" si="9"/>
        <v>TER A</v>
      </c>
      <c r="AC18" s="146">
        <f t="shared" si="1"/>
        <v>0</v>
      </c>
      <c r="AD18" s="2">
        <f t="shared" si="10"/>
        <v>0</v>
      </c>
      <c r="AE18" s="2">
        <f t="shared" si="11"/>
        <v>0</v>
      </c>
      <c r="AF18" s="2">
        <f t="shared" si="12"/>
        <v>0</v>
      </c>
      <c r="AG18" s="109"/>
      <c r="AH18" s="109"/>
    </row>
    <row r="19" spans="1:34" ht="10.5">
      <c r="A19" s="24">
        <f t="shared" si="13"/>
        <v>12</v>
      </c>
      <c r="B19" s="16"/>
      <c r="C19" s="107"/>
      <c r="D19" s="105"/>
      <c r="E19" s="26" t="s">
        <v>84</v>
      </c>
      <c r="F19" s="23">
        <v>44927</v>
      </c>
      <c r="G19" s="23">
        <v>45291</v>
      </c>
      <c r="H19" s="22" t="s">
        <v>20</v>
      </c>
      <c r="I19" s="22" t="s">
        <v>39</v>
      </c>
      <c r="J19" s="106" t="s">
        <v>22</v>
      </c>
      <c r="K19" s="1" t="s">
        <v>35</v>
      </c>
      <c r="L19" s="20">
        <f t="shared" si="2"/>
        <v>12</v>
      </c>
      <c r="M19" s="20">
        <f t="shared" si="3"/>
        <v>1</v>
      </c>
      <c r="N19" s="21" t="str">
        <f t="shared" si="4"/>
        <v>N</v>
      </c>
      <c r="O19" s="1">
        <f t="shared" si="5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f t="shared" si="6"/>
        <v>0</v>
      </c>
      <c r="Z19" s="2">
        <f t="shared" si="7"/>
        <v>0</v>
      </c>
      <c r="AA19" s="2">
        <f t="shared" si="8"/>
        <v>0</v>
      </c>
      <c r="AB19" s="145" t="str">
        <f t="shared" si="9"/>
        <v>TER A</v>
      </c>
      <c r="AC19" s="146">
        <f t="shared" si="1"/>
        <v>0</v>
      </c>
      <c r="AD19" s="2">
        <f t="shared" si="10"/>
        <v>0</v>
      </c>
      <c r="AE19" s="2">
        <f t="shared" si="11"/>
        <v>0</v>
      </c>
      <c r="AF19" s="2">
        <f t="shared" si="12"/>
        <v>0</v>
      </c>
      <c r="AG19" s="109"/>
      <c r="AH19" s="109"/>
    </row>
    <row r="20" spans="1:34" ht="10.5">
      <c r="A20" s="24">
        <f t="shared" si="13"/>
        <v>13</v>
      </c>
      <c r="B20" s="16"/>
      <c r="C20" s="107"/>
      <c r="D20" s="105"/>
      <c r="E20" s="26" t="s">
        <v>84</v>
      </c>
      <c r="F20" s="23">
        <v>44927</v>
      </c>
      <c r="G20" s="23">
        <v>45291</v>
      </c>
      <c r="H20" s="22" t="s">
        <v>20</v>
      </c>
      <c r="I20" s="22" t="s">
        <v>39</v>
      </c>
      <c r="J20" s="106" t="s">
        <v>22</v>
      </c>
      <c r="K20" s="1" t="s">
        <v>35</v>
      </c>
      <c r="L20" s="20">
        <f t="shared" si="2"/>
        <v>12</v>
      </c>
      <c r="M20" s="20">
        <f t="shared" si="3"/>
        <v>1</v>
      </c>
      <c r="N20" s="21" t="str">
        <f t="shared" si="4"/>
        <v>N</v>
      </c>
      <c r="O20" s="1">
        <f t="shared" si="5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6"/>
        <v>0</v>
      </c>
      <c r="Z20" s="2">
        <f t="shared" si="7"/>
        <v>0</v>
      </c>
      <c r="AA20" s="2">
        <f t="shared" si="8"/>
        <v>0</v>
      </c>
      <c r="AB20" s="145" t="str">
        <f t="shared" si="9"/>
        <v>TER A</v>
      </c>
      <c r="AC20" s="146">
        <f t="shared" si="1"/>
        <v>0</v>
      </c>
      <c r="AD20" s="2">
        <f t="shared" si="10"/>
        <v>0</v>
      </c>
      <c r="AE20" s="2">
        <f t="shared" si="11"/>
        <v>0</v>
      </c>
      <c r="AF20" s="2">
        <f t="shared" si="12"/>
        <v>0</v>
      </c>
      <c r="AG20" s="109"/>
      <c r="AH20" s="109"/>
    </row>
    <row r="21" spans="1:34" ht="10.5">
      <c r="A21" s="24">
        <f t="shared" si="13"/>
        <v>14</v>
      </c>
      <c r="B21" s="16"/>
      <c r="C21" s="107"/>
      <c r="D21" s="105"/>
      <c r="E21" s="26" t="s">
        <v>84</v>
      </c>
      <c r="F21" s="23">
        <v>45200</v>
      </c>
      <c r="G21" s="23">
        <v>45291</v>
      </c>
      <c r="H21" s="22" t="s">
        <v>20</v>
      </c>
      <c r="I21" s="22" t="s">
        <v>39</v>
      </c>
      <c r="J21" s="106" t="s">
        <v>22</v>
      </c>
      <c r="K21" s="1" t="s">
        <v>35</v>
      </c>
      <c r="L21" s="20">
        <f t="shared" si="2"/>
        <v>3</v>
      </c>
      <c r="M21" s="20">
        <f t="shared" si="3"/>
        <v>1</v>
      </c>
      <c r="N21" s="21" t="str">
        <f t="shared" si="4"/>
        <v>N</v>
      </c>
      <c r="O21" s="1">
        <f t="shared" si="5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f t="shared" si="6"/>
        <v>0</v>
      </c>
      <c r="Z21" s="2">
        <f t="shared" si="7"/>
        <v>0</v>
      </c>
      <c r="AA21" s="2">
        <f t="shared" si="8"/>
        <v>0</v>
      </c>
      <c r="AB21" s="145" t="str">
        <f t="shared" si="9"/>
        <v>TER A</v>
      </c>
      <c r="AC21" s="146">
        <f t="shared" si="1"/>
        <v>0</v>
      </c>
      <c r="AD21" s="2">
        <f t="shared" si="10"/>
        <v>0</v>
      </c>
      <c r="AE21" s="2">
        <f t="shared" si="11"/>
        <v>0</v>
      </c>
      <c r="AF21" s="2">
        <f t="shared" si="12"/>
        <v>0</v>
      </c>
    </row>
    <row r="22" spans="1:34" ht="10.5">
      <c r="A22" s="24">
        <f t="shared" si="13"/>
        <v>15</v>
      </c>
      <c r="B22" s="16"/>
      <c r="C22" s="107"/>
      <c r="D22" s="105"/>
      <c r="E22" s="26" t="s">
        <v>84</v>
      </c>
      <c r="F22" s="23">
        <v>44927</v>
      </c>
      <c r="G22" s="23">
        <v>45291</v>
      </c>
      <c r="H22" s="22" t="s">
        <v>20</v>
      </c>
      <c r="I22" s="22" t="s">
        <v>39</v>
      </c>
      <c r="J22" s="106" t="s">
        <v>22</v>
      </c>
      <c r="K22" s="1" t="s">
        <v>35</v>
      </c>
      <c r="L22" s="20">
        <f t="shared" si="2"/>
        <v>12</v>
      </c>
      <c r="M22" s="20">
        <f t="shared" si="3"/>
        <v>1</v>
      </c>
      <c r="N22" s="21" t="str">
        <f t="shared" si="4"/>
        <v>N</v>
      </c>
      <c r="O22" s="1">
        <f t="shared" si="5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f t="shared" si="6"/>
        <v>0</v>
      </c>
      <c r="Z22" s="2">
        <f t="shared" si="7"/>
        <v>0</v>
      </c>
      <c r="AA22" s="2">
        <f t="shared" si="8"/>
        <v>0</v>
      </c>
      <c r="AB22" s="145" t="str">
        <f t="shared" si="9"/>
        <v>TER A</v>
      </c>
      <c r="AC22" s="146">
        <f t="shared" si="1"/>
        <v>0</v>
      </c>
      <c r="AD22" s="2">
        <f t="shared" si="10"/>
        <v>0</v>
      </c>
      <c r="AE22" s="2">
        <f t="shared" si="11"/>
        <v>0</v>
      </c>
      <c r="AF22" s="2">
        <f t="shared" si="12"/>
        <v>0</v>
      </c>
    </row>
    <row r="23" spans="1:34" ht="10.5">
      <c r="A23" s="24">
        <f t="shared" si="13"/>
        <v>16</v>
      </c>
      <c r="B23" s="16"/>
      <c r="C23" s="107"/>
      <c r="D23" s="105"/>
      <c r="E23" s="26" t="s">
        <v>84</v>
      </c>
      <c r="F23" s="23">
        <v>44927</v>
      </c>
      <c r="G23" s="23">
        <v>45291</v>
      </c>
      <c r="H23" s="22" t="s">
        <v>20</v>
      </c>
      <c r="I23" s="22" t="s">
        <v>39</v>
      </c>
      <c r="J23" s="106" t="s">
        <v>22</v>
      </c>
      <c r="K23" s="1" t="s">
        <v>35</v>
      </c>
      <c r="L23" s="20">
        <f t="shared" si="2"/>
        <v>12</v>
      </c>
      <c r="M23" s="20">
        <f t="shared" si="3"/>
        <v>1</v>
      </c>
      <c r="N23" s="21" t="str">
        <f t="shared" si="4"/>
        <v>N</v>
      </c>
      <c r="O23" s="1">
        <f t="shared" si="5"/>
        <v>0</v>
      </c>
      <c r="P23" s="2">
        <v>0</v>
      </c>
      <c r="Q23" s="19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f t="shared" si="6"/>
        <v>0</v>
      </c>
      <c r="Z23" s="2">
        <f t="shared" si="7"/>
        <v>0</v>
      </c>
      <c r="AA23" s="2">
        <f t="shared" si="8"/>
        <v>0</v>
      </c>
      <c r="AB23" s="145" t="str">
        <f t="shared" si="9"/>
        <v>TER A</v>
      </c>
      <c r="AC23" s="146">
        <f t="shared" si="1"/>
        <v>0</v>
      </c>
      <c r="AD23" s="2">
        <f t="shared" si="10"/>
        <v>0</v>
      </c>
      <c r="AE23" s="2">
        <f t="shared" si="11"/>
        <v>0</v>
      </c>
      <c r="AF23" s="2">
        <f t="shared" si="12"/>
        <v>0</v>
      </c>
    </row>
    <row r="24" spans="1:34" ht="10.5">
      <c r="A24" s="24">
        <f t="shared" si="13"/>
        <v>17</v>
      </c>
      <c r="B24" s="16"/>
      <c r="C24" s="107"/>
      <c r="D24" s="105"/>
      <c r="E24" s="26" t="s">
        <v>84</v>
      </c>
      <c r="F24" s="23">
        <v>44927</v>
      </c>
      <c r="G24" s="23">
        <v>45291</v>
      </c>
      <c r="H24" s="22" t="s">
        <v>20</v>
      </c>
      <c r="I24" s="22" t="s">
        <v>39</v>
      </c>
      <c r="J24" s="106" t="s">
        <v>22</v>
      </c>
      <c r="K24" s="1" t="s">
        <v>35</v>
      </c>
      <c r="L24" s="20">
        <f t="shared" si="2"/>
        <v>12</v>
      </c>
      <c r="M24" s="20">
        <f t="shared" si="3"/>
        <v>1</v>
      </c>
      <c r="N24" s="21" t="str">
        <f t="shared" si="4"/>
        <v>N</v>
      </c>
      <c r="O24" s="1">
        <f t="shared" si="5"/>
        <v>0</v>
      </c>
      <c r="P24" s="2">
        <v>0</v>
      </c>
      <c r="Q24" s="19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f t="shared" si="6"/>
        <v>0</v>
      </c>
      <c r="Z24" s="2">
        <f t="shared" si="7"/>
        <v>0</v>
      </c>
      <c r="AA24" s="2">
        <f t="shared" si="8"/>
        <v>0</v>
      </c>
      <c r="AB24" s="145" t="str">
        <f t="shared" si="9"/>
        <v>TER A</v>
      </c>
      <c r="AC24" s="146">
        <f t="shared" si="1"/>
        <v>0</v>
      </c>
      <c r="AD24" s="2">
        <f t="shared" si="10"/>
        <v>0</v>
      </c>
      <c r="AE24" s="2">
        <f t="shared" si="11"/>
        <v>0</v>
      </c>
      <c r="AF24" s="2">
        <f t="shared" si="12"/>
        <v>0</v>
      </c>
    </row>
    <row r="25" spans="1:34" ht="10.5">
      <c r="A25" s="24">
        <f t="shared" si="13"/>
        <v>18</v>
      </c>
      <c r="B25" s="16"/>
      <c r="C25" s="107"/>
      <c r="D25" s="105"/>
      <c r="E25" s="26" t="s">
        <v>84</v>
      </c>
      <c r="F25" s="23">
        <v>44927</v>
      </c>
      <c r="G25" s="23">
        <v>45291</v>
      </c>
      <c r="H25" s="22" t="s">
        <v>20</v>
      </c>
      <c r="I25" s="22" t="s">
        <v>39</v>
      </c>
      <c r="J25" s="106" t="s">
        <v>22</v>
      </c>
      <c r="K25" s="1" t="s">
        <v>35</v>
      </c>
      <c r="L25" s="20">
        <f t="shared" si="2"/>
        <v>12</v>
      </c>
      <c r="M25" s="20">
        <f t="shared" si="3"/>
        <v>1</v>
      </c>
      <c r="N25" s="21" t="str">
        <f t="shared" si="4"/>
        <v>N</v>
      </c>
      <c r="O25" s="1">
        <f t="shared" si="5"/>
        <v>0</v>
      </c>
      <c r="P25" s="2">
        <v>0</v>
      </c>
      <c r="Q25" s="19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 t="shared" si="6"/>
        <v>0</v>
      </c>
      <c r="Z25" s="2">
        <f t="shared" si="7"/>
        <v>0</v>
      </c>
      <c r="AA25" s="2">
        <f t="shared" si="8"/>
        <v>0</v>
      </c>
      <c r="AB25" s="145" t="str">
        <f t="shared" si="9"/>
        <v>TER A</v>
      </c>
      <c r="AC25" s="146">
        <f t="shared" si="1"/>
        <v>0</v>
      </c>
      <c r="AD25" s="2">
        <f t="shared" si="10"/>
        <v>0</v>
      </c>
      <c r="AE25" s="2">
        <f t="shared" si="11"/>
        <v>0</v>
      </c>
      <c r="AF25" s="2">
        <f t="shared" si="12"/>
        <v>0</v>
      </c>
    </row>
    <row r="26" spans="1:34" ht="10.5">
      <c r="A26" s="24">
        <f t="shared" si="13"/>
        <v>19</v>
      </c>
      <c r="B26" s="16"/>
      <c r="C26" s="107"/>
      <c r="D26" s="105"/>
      <c r="E26" s="26" t="s">
        <v>84</v>
      </c>
      <c r="F26" s="23">
        <v>44927</v>
      </c>
      <c r="G26" s="23">
        <v>45291</v>
      </c>
      <c r="H26" s="22" t="s">
        <v>20</v>
      </c>
      <c r="I26" s="22" t="s">
        <v>39</v>
      </c>
      <c r="J26" s="106" t="s">
        <v>22</v>
      </c>
      <c r="K26" s="1" t="s">
        <v>35</v>
      </c>
      <c r="L26" s="20">
        <f t="shared" si="2"/>
        <v>12</v>
      </c>
      <c r="M26" s="20">
        <f t="shared" si="3"/>
        <v>1</v>
      </c>
      <c r="N26" s="21" t="str">
        <f t="shared" si="4"/>
        <v>N</v>
      </c>
      <c r="O26" s="1">
        <f t="shared" si="5"/>
        <v>0</v>
      </c>
      <c r="P26" s="2">
        <v>0</v>
      </c>
      <c r="Q26" s="19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f t="shared" si="6"/>
        <v>0</v>
      </c>
      <c r="Z26" s="2">
        <f t="shared" si="7"/>
        <v>0</v>
      </c>
      <c r="AA26" s="2">
        <f t="shared" si="8"/>
        <v>0</v>
      </c>
      <c r="AB26" s="145" t="str">
        <f t="shared" si="9"/>
        <v>TER A</v>
      </c>
      <c r="AC26" s="146">
        <f t="shared" si="1"/>
        <v>0</v>
      </c>
      <c r="AD26" s="2">
        <f t="shared" si="10"/>
        <v>0</v>
      </c>
      <c r="AE26" s="2">
        <f t="shared" si="11"/>
        <v>0</v>
      </c>
      <c r="AF26" s="2">
        <f t="shared" si="12"/>
        <v>0</v>
      </c>
    </row>
    <row r="27" spans="1:34" ht="10.5">
      <c r="A27" s="24">
        <f t="shared" ref="A27:A36" si="14">+A16+1</f>
        <v>10</v>
      </c>
      <c r="B27" s="16"/>
      <c r="C27" s="107"/>
      <c r="D27" s="105"/>
      <c r="E27" s="26" t="s">
        <v>84</v>
      </c>
      <c r="F27" s="23">
        <v>44927</v>
      </c>
      <c r="G27" s="23">
        <v>45291</v>
      </c>
      <c r="H27" s="22" t="s">
        <v>20</v>
      </c>
      <c r="I27" s="22" t="s">
        <v>39</v>
      </c>
      <c r="J27" s="106" t="s">
        <v>22</v>
      </c>
      <c r="K27" s="1" t="s">
        <v>35</v>
      </c>
      <c r="L27" s="20">
        <f t="shared" si="2"/>
        <v>12</v>
      </c>
      <c r="M27" s="20">
        <f t="shared" si="3"/>
        <v>1</v>
      </c>
      <c r="N27" s="21" t="str">
        <f t="shared" si="4"/>
        <v>N</v>
      </c>
      <c r="O27" s="1">
        <f t="shared" si="5"/>
        <v>0</v>
      </c>
      <c r="P27" s="2">
        <v>0</v>
      </c>
      <c r="Q27" s="19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f t="shared" si="6"/>
        <v>0</v>
      </c>
      <c r="Z27" s="2">
        <f t="shared" si="7"/>
        <v>0</v>
      </c>
      <c r="AA27" s="2">
        <f t="shared" si="8"/>
        <v>0</v>
      </c>
      <c r="AB27" s="145" t="str">
        <f t="shared" si="9"/>
        <v>TER A</v>
      </c>
      <c r="AC27" s="146">
        <f t="shared" si="1"/>
        <v>0</v>
      </c>
      <c r="AD27" s="2">
        <f t="shared" si="10"/>
        <v>0</v>
      </c>
      <c r="AE27" s="2">
        <f t="shared" si="11"/>
        <v>0</v>
      </c>
      <c r="AF27" s="2">
        <f t="shared" si="12"/>
        <v>0</v>
      </c>
    </row>
    <row r="28" spans="1:34" ht="10.5">
      <c r="A28" s="24">
        <f t="shared" si="14"/>
        <v>11</v>
      </c>
      <c r="B28" s="16"/>
      <c r="C28" s="107"/>
      <c r="D28" s="105"/>
      <c r="E28" s="26" t="s">
        <v>84</v>
      </c>
      <c r="F28" s="23">
        <v>44927</v>
      </c>
      <c r="G28" s="23">
        <v>45291</v>
      </c>
      <c r="H28" s="22" t="s">
        <v>20</v>
      </c>
      <c r="I28" s="22" t="s">
        <v>39</v>
      </c>
      <c r="J28" s="106" t="s">
        <v>22</v>
      </c>
      <c r="K28" s="1" t="s">
        <v>35</v>
      </c>
      <c r="L28" s="20">
        <f t="shared" si="2"/>
        <v>12</v>
      </c>
      <c r="M28" s="20">
        <f t="shared" si="3"/>
        <v>1</v>
      </c>
      <c r="N28" s="21" t="str">
        <f t="shared" si="4"/>
        <v>N</v>
      </c>
      <c r="O28" s="1">
        <f t="shared" si="5"/>
        <v>0</v>
      </c>
      <c r="P28" s="2">
        <v>0</v>
      </c>
      <c r="Q28" s="19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f t="shared" si="6"/>
        <v>0</v>
      </c>
      <c r="Z28" s="2">
        <f t="shared" si="7"/>
        <v>0</v>
      </c>
      <c r="AA28" s="2">
        <f t="shared" si="8"/>
        <v>0</v>
      </c>
      <c r="AB28" s="145" t="str">
        <f t="shared" si="9"/>
        <v>TER A</v>
      </c>
      <c r="AC28" s="146">
        <f t="shared" si="1"/>
        <v>0</v>
      </c>
      <c r="AD28" s="2">
        <f t="shared" si="10"/>
        <v>0</v>
      </c>
      <c r="AE28" s="2">
        <f t="shared" si="11"/>
        <v>0</v>
      </c>
      <c r="AF28" s="2">
        <f t="shared" si="12"/>
        <v>0</v>
      </c>
    </row>
    <row r="29" spans="1:34" ht="10.5">
      <c r="A29" s="24">
        <f t="shared" si="14"/>
        <v>12</v>
      </c>
      <c r="B29" s="16"/>
      <c r="C29" s="107"/>
      <c r="D29" s="105"/>
      <c r="E29" s="26" t="s">
        <v>84</v>
      </c>
      <c r="F29" s="23">
        <v>44927</v>
      </c>
      <c r="G29" s="23">
        <v>45291</v>
      </c>
      <c r="H29" s="22" t="s">
        <v>20</v>
      </c>
      <c r="I29" s="22" t="s">
        <v>39</v>
      </c>
      <c r="J29" s="106" t="s">
        <v>22</v>
      </c>
      <c r="K29" s="1" t="s">
        <v>35</v>
      </c>
      <c r="L29" s="20">
        <f t="shared" si="2"/>
        <v>12</v>
      </c>
      <c r="M29" s="20">
        <f t="shared" si="3"/>
        <v>1</v>
      </c>
      <c r="N29" s="21" t="str">
        <f t="shared" si="4"/>
        <v>N</v>
      </c>
      <c r="O29" s="1">
        <f t="shared" si="5"/>
        <v>0</v>
      </c>
      <c r="P29" s="2">
        <v>0</v>
      </c>
      <c r="Q29" s="19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f t="shared" si="6"/>
        <v>0</v>
      </c>
      <c r="Z29" s="2">
        <f t="shared" si="7"/>
        <v>0</v>
      </c>
      <c r="AA29" s="2">
        <f t="shared" si="8"/>
        <v>0</v>
      </c>
      <c r="AB29" s="145" t="str">
        <f t="shared" si="9"/>
        <v>TER A</v>
      </c>
      <c r="AC29" s="146">
        <f t="shared" si="1"/>
        <v>0</v>
      </c>
      <c r="AD29" s="2">
        <f t="shared" si="10"/>
        <v>0</v>
      </c>
      <c r="AE29" s="2">
        <f t="shared" si="11"/>
        <v>0</v>
      </c>
      <c r="AF29" s="2">
        <f t="shared" si="12"/>
        <v>0</v>
      </c>
    </row>
    <row r="30" spans="1:34" ht="10.5">
      <c r="A30" s="24">
        <f t="shared" si="14"/>
        <v>13</v>
      </c>
      <c r="B30" s="16"/>
      <c r="C30" s="107"/>
      <c r="D30" s="105"/>
      <c r="E30" s="26" t="s">
        <v>84</v>
      </c>
      <c r="F30" s="23">
        <v>44927</v>
      </c>
      <c r="G30" s="23">
        <v>45291</v>
      </c>
      <c r="H30" s="22" t="s">
        <v>20</v>
      </c>
      <c r="I30" s="22" t="s">
        <v>39</v>
      </c>
      <c r="J30" s="106" t="s">
        <v>22</v>
      </c>
      <c r="K30" s="1" t="s">
        <v>35</v>
      </c>
      <c r="L30" s="20">
        <f t="shared" si="2"/>
        <v>12</v>
      </c>
      <c r="M30" s="20">
        <f t="shared" si="3"/>
        <v>1</v>
      </c>
      <c r="N30" s="21" t="str">
        <f t="shared" si="4"/>
        <v>N</v>
      </c>
      <c r="O30" s="1">
        <f t="shared" si="5"/>
        <v>0</v>
      </c>
      <c r="P30" s="2">
        <v>0</v>
      </c>
      <c r="Q30" s="19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6"/>
        <v>0</v>
      </c>
      <c r="Z30" s="2">
        <f t="shared" si="7"/>
        <v>0</v>
      </c>
      <c r="AA30" s="2">
        <f t="shared" si="8"/>
        <v>0</v>
      </c>
      <c r="AB30" s="145" t="str">
        <f t="shared" si="9"/>
        <v>TER A</v>
      </c>
      <c r="AC30" s="146">
        <f t="shared" si="1"/>
        <v>0</v>
      </c>
      <c r="AD30" s="2">
        <f t="shared" si="10"/>
        <v>0</v>
      </c>
      <c r="AE30" s="2">
        <f t="shared" si="11"/>
        <v>0</v>
      </c>
      <c r="AF30" s="2">
        <f t="shared" si="12"/>
        <v>0</v>
      </c>
    </row>
    <row r="31" spans="1:34" ht="10.5">
      <c r="A31" s="24">
        <f t="shared" si="14"/>
        <v>14</v>
      </c>
      <c r="B31" s="16"/>
      <c r="C31" s="107"/>
      <c r="D31" s="105"/>
      <c r="E31" s="26" t="s">
        <v>84</v>
      </c>
      <c r="F31" s="23">
        <v>44927</v>
      </c>
      <c r="G31" s="23">
        <v>45291</v>
      </c>
      <c r="H31" s="22" t="s">
        <v>20</v>
      </c>
      <c r="I31" s="22" t="s">
        <v>39</v>
      </c>
      <c r="J31" s="106" t="s">
        <v>22</v>
      </c>
      <c r="K31" s="1" t="s">
        <v>35</v>
      </c>
      <c r="L31" s="20">
        <f t="shared" si="2"/>
        <v>12</v>
      </c>
      <c r="M31" s="20">
        <f t="shared" si="3"/>
        <v>1</v>
      </c>
      <c r="N31" s="21" t="str">
        <f t="shared" si="4"/>
        <v>N</v>
      </c>
      <c r="O31" s="1">
        <f t="shared" si="5"/>
        <v>0</v>
      </c>
      <c r="P31" s="2">
        <v>0</v>
      </c>
      <c r="Q31" s="19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6"/>
        <v>0</v>
      </c>
      <c r="Z31" s="2">
        <f t="shared" si="7"/>
        <v>0</v>
      </c>
      <c r="AA31" s="2">
        <f t="shared" si="8"/>
        <v>0</v>
      </c>
      <c r="AB31" s="145" t="str">
        <f t="shared" si="9"/>
        <v>TER A</v>
      </c>
      <c r="AC31" s="146">
        <f t="shared" si="1"/>
        <v>0</v>
      </c>
      <c r="AD31" s="2">
        <f t="shared" si="10"/>
        <v>0</v>
      </c>
      <c r="AE31" s="2">
        <f t="shared" si="11"/>
        <v>0</v>
      </c>
      <c r="AF31" s="2">
        <f t="shared" si="12"/>
        <v>0</v>
      </c>
    </row>
    <row r="32" spans="1:34" ht="10.5">
      <c r="A32" s="24">
        <f t="shared" si="14"/>
        <v>15</v>
      </c>
      <c r="B32" s="16"/>
      <c r="C32" s="107"/>
      <c r="D32" s="105"/>
      <c r="E32" s="26" t="s">
        <v>84</v>
      </c>
      <c r="F32" s="23">
        <v>44927</v>
      </c>
      <c r="G32" s="23">
        <v>45291</v>
      </c>
      <c r="H32" s="22" t="s">
        <v>20</v>
      </c>
      <c r="I32" s="22" t="s">
        <v>39</v>
      </c>
      <c r="J32" s="106" t="s">
        <v>22</v>
      </c>
      <c r="K32" s="1" t="s">
        <v>35</v>
      </c>
      <c r="L32" s="20">
        <f t="shared" si="2"/>
        <v>12</v>
      </c>
      <c r="M32" s="20">
        <f t="shared" si="3"/>
        <v>1</v>
      </c>
      <c r="N32" s="21" t="str">
        <f t="shared" si="4"/>
        <v>N</v>
      </c>
      <c r="O32" s="1">
        <f t="shared" si="5"/>
        <v>0</v>
      </c>
      <c r="P32" s="2">
        <v>0</v>
      </c>
      <c r="Q32" s="19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6"/>
        <v>0</v>
      </c>
      <c r="Z32" s="2">
        <f t="shared" si="7"/>
        <v>0</v>
      </c>
      <c r="AA32" s="2">
        <f t="shared" si="8"/>
        <v>0</v>
      </c>
      <c r="AB32" s="145" t="str">
        <f t="shared" si="9"/>
        <v>TER A</v>
      </c>
      <c r="AC32" s="146">
        <f t="shared" si="1"/>
        <v>0</v>
      </c>
      <c r="AD32" s="2">
        <f t="shared" si="10"/>
        <v>0</v>
      </c>
      <c r="AE32" s="2">
        <f t="shared" si="11"/>
        <v>0</v>
      </c>
      <c r="AF32" s="2">
        <f t="shared" si="12"/>
        <v>0</v>
      </c>
    </row>
    <row r="33" spans="1:32" ht="10.5">
      <c r="A33" s="24">
        <f t="shared" si="14"/>
        <v>16</v>
      </c>
      <c r="B33" s="16"/>
      <c r="C33" s="107"/>
      <c r="D33" s="105"/>
      <c r="E33" s="26" t="s">
        <v>84</v>
      </c>
      <c r="F33" s="23">
        <v>44927</v>
      </c>
      <c r="G33" s="23">
        <v>45291</v>
      </c>
      <c r="H33" s="22" t="s">
        <v>20</v>
      </c>
      <c r="I33" s="22" t="s">
        <v>39</v>
      </c>
      <c r="J33" s="106" t="s">
        <v>22</v>
      </c>
      <c r="K33" s="1" t="s">
        <v>35</v>
      </c>
      <c r="L33" s="20">
        <f t="shared" si="2"/>
        <v>12</v>
      </c>
      <c r="M33" s="20">
        <f t="shared" si="3"/>
        <v>1</v>
      </c>
      <c r="N33" s="21" t="str">
        <f t="shared" si="4"/>
        <v>N</v>
      </c>
      <c r="O33" s="1">
        <f t="shared" si="5"/>
        <v>0</v>
      </c>
      <c r="P33" s="2">
        <v>0</v>
      </c>
      <c r="Q33" s="19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f t="shared" si="6"/>
        <v>0</v>
      </c>
      <c r="Z33" s="2">
        <f t="shared" si="7"/>
        <v>0</v>
      </c>
      <c r="AA33" s="2">
        <f t="shared" si="8"/>
        <v>0</v>
      </c>
      <c r="AB33" s="145" t="str">
        <f t="shared" si="9"/>
        <v>TER A</v>
      </c>
      <c r="AC33" s="146">
        <f t="shared" si="1"/>
        <v>0</v>
      </c>
      <c r="AD33" s="2">
        <f t="shared" si="10"/>
        <v>0</v>
      </c>
      <c r="AE33" s="2">
        <f t="shared" si="11"/>
        <v>0</v>
      </c>
      <c r="AF33" s="2">
        <f t="shared" si="12"/>
        <v>0</v>
      </c>
    </row>
    <row r="34" spans="1:32" ht="10.5">
      <c r="A34" s="24">
        <f t="shared" si="14"/>
        <v>17</v>
      </c>
      <c r="B34" s="16"/>
      <c r="C34" s="107"/>
      <c r="D34" s="105"/>
      <c r="E34" s="26" t="s">
        <v>84</v>
      </c>
      <c r="F34" s="23">
        <v>44927</v>
      </c>
      <c r="G34" s="23">
        <v>45291</v>
      </c>
      <c r="H34" s="22" t="s">
        <v>20</v>
      </c>
      <c r="I34" s="22" t="s">
        <v>39</v>
      </c>
      <c r="J34" s="106" t="s">
        <v>22</v>
      </c>
      <c r="K34" s="1" t="s">
        <v>35</v>
      </c>
      <c r="L34" s="20">
        <f t="shared" si="2"/>
        <v>12</v>
      </c>
      <c r="M34" s="20">
        <f t="shared" si="3"/>
        <v>1</v>
      </c>
      <c r="N34" s="21" t="str">
        <f t="shared" si="4"/>
        <v>N</v>
      </c>
      <c r="O34" s="1">
        <f t="shared" si="5"/>
        <v>0</v>
      </c>
      <c r="P34" s="2">
        <v>0</v>
      </c>
      <c r="Q34" s="19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f t="shared" si="6"/>
        <v>0</v>
      </c>
      <c r="Z34" s="2">
        <f t="shared" si="7"/>
        <v>0</v>
      </c>
      <c r="AA34" s="2">
        <f t="shared" si="8"/>
        <v>0</v>
      </c>
      <c r="AB34" s="145" t="str">
        <f t="shared" si="9"/>
        <v>TER A</v>
      </c>
      <c r="AC34" s="146">
        <f t="shared" si="1"/>
        <v>0</v>
      </c>
      <c r="AD34" s="2">
        <f t="shared" si="10"/>
        <v>0</v>
      </c>
      <c r="AE34" s="2">
        <f t="shared" si="11"/>
        <v>0</v>
      </c>
      <c r="AF34" s="2">
        <f t="shared" si="12"/>
        <v>0</v>
      </c>
    </row>
    <row r="35" spans="1:32" ht="10.5">
      <c r="A35" s="24">
        <f t="shared" si="14"/>
        <v>18</v>
      </c>
      <c r="B35" s="16"/>
      <c r="C35" s="107"/>
      <c r="D35" s="105"/>
      <c r="E35" s="26" t="s">
        <v>84</v>
      </c>
      <c r="F35" s="23">
        <v>44927</v>
      </c>
      <c r="G35" s="23">
        <v>45291</v>
      </c>
      <c r="H35" s="22" t="s">
        <v>20</v>
      </c>
      <c r="I35" s="22" t="s">
        <v>39</v>
      </c>
      <c r="J35" s="106" t="s">
        <v>22</v>
      </c>
      <c r="K35" s="1" t="s">
        <v>35</v>
      </c>
      <c r="L35" s="20">
        <f t="shared" si="2"/>
        <v>12</v>
      </c>
      <c r="M35" s="20">
        <f t="shared" si="3"/>
        <v>1</v>
      </c>
      <c r="N35" s="21" t="str">
        <f t="shared" si="4"/>
        <v>N</v>
      </c>
      <c r="O35" s="1">
        <f t="shared" si="5"/>
        <v>0</v>
      </c>
      <c r="P35" s="2">
        <v>0</v>
      </c>
      <c r="Q35" s="19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f t="shared" si="6"/>
        <v>0</v>
      </c>
      <c r="Z35" s="2">
        <f t="shared" si="7"/>
        <v>0</v>
      </c>
      <c r="AA35" s="2">
        <f t="shared" si="8"/>
        <v>0</v>
      </c>
      <c r="AB35" s="145" t="str">
        <f t="shared" si="9"/>
        <v>TER A</v>
      </c>
      <c r="AC35" s="146">
        <f t="shared" si="1"/>
        <v>0</v>
      </c>
      <c r="AD35" s="2">
        <f t="shared" si="10"/>
        <v>0</v>
      </c>
      <c r="AE35" s="2">
        <f t="shared" si="11"/>
        <v>0</v>
      </c>
      <c r="AF35" s="2">
        <f t="shared" si="12"/>
        <v>0</v>
      </c>
    </row>
    <row r="36" spans="1:32" ht="10.5">
      <c r="A36" s="24">
        <f t="shared" si="14"/>
        <v>19</v>
      </c>
      <c r="B36" s="16"/>
      <c r="C36" s="107"/>
      <c r="D36" s="105"/>
      <c r="E36" s="26" t="s">
        <v>84</v>
      </c>
      <c r="F36" s="23">
        <v>44927</v>
      </c>
      <c r="G36" s="23">
        <v>45291</v>
      </c>
      <c r="H36" s="22" t="s">
        <v>20</v>
      </c>
      <c r="I36" s="22" t="s">
        <v>39</v>
      </c>
      <c r="J36" s="106" t="s">
        <v>22</v>
      </c>
      <c r="K36" s="1" t="s">
        <v>35</v>
      </c>
      <c r="L36" s="20">
        <f t="shared" si="2"/>
        <v>12</v>
      </c>
      <c r="M36" s="20">
        <f t="shared" si="3"/>
        <v>1</v>
      </c>
      <c r="N36" s="21" t="str">
        <f t="shared" si="4"/>
        <v>N</v>
      </c>
      <c r="O36" s="1">
        <f t="shared" si="5"/>
        <v>0</v>
      </c>
      <c r="P36" s="2">
        <v>0</v>
      </c>
      <c r="Q36" s="19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f t="shared" si="6"/>
        <v>0</v>
      </c>
      <c r="Z36" s="2">
        <f t="shared" si="7"/>
        <v>0</v>
      </c>
      <c r="AA36" s="2">
        <f t="shared" si="8"/>
        <v>0</v>
      </c>
      <c r="AB36" s="145" t="str">
        <f t="shared" si="9"/>
        <v>TER A</v>
      </c>
      <c r="AC36" s="146">
        <f t="shared" si="1"/>
        <v>0</v>
      </c>
      <c r="AD36" s="2">
        <f t="shared" si="10"/>
        <v>0</v>
      </c>
      <c r="AE36" s="2">
        <f t="shared" si="11"/>
        <v>0</v>
      </c>
      <c r="AF36" s="2">
        <f t="shared" si="12"/>
        <v>0</v>
      </c>
    </row>
    <row r="37" spans="1:32" ht="10.5">
      <c r="A37" s="24">
        <f>+A26+1</f>
        <v>20</v>
      </c>
      <c r="B37" s="16"/>
      <c r="C37" s="107"/>
      <c r="D37" s="105"/>
      <c r="E37" s="26" t="s">
        <v>84</v>
      </c>
      <c r="F37" s="23">
        <v>44927</v>
      </c>
      <c r="G37" s="23">
        <v>45291</v>
      </c>
      <c r="H37" s="22" t="s">
        <v>20</v>
      </c>
      <c r="I37" s="22" t="s">
        <v>39</v>
      </c>
      <c r="J37" s="106" t="s">
        <v>22</v>
      </c>
      <c r="K37" s="1" t="s">
        <v>35</v>
      </c>
      <c r="L37" s="20">
        <f t="shared" si="2"/>
        <v>12</v>
      </c>
      <c r="M37" s="20">
        <f t="shared" si="3"/>
        <v>1</v>
      </c>
      <c r="N37" s="21" t="str">
        <f t="shared" si="4"/>
        <v>N</v>
      </c>
      <c r="O37" s="1">
        <f t="shared" si="5"/>
        <v>0</v>
      </c>
      <c r="P37" s="2">
        <v>0</v>
      </c>
      <c r="Q37" s="19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f t="shared" si="6"/>
        <v>0</v>
      </c>
      <c r="Z37" s="2">
        <f t="shared" si="7"/>
        <v>0</v>
      </c>
      <c r="AA37" s="2">
        <f t="shared" si="8"/>
        <v>0</v>
      </c>
      <c r="AB37" s="145" t="str">
        <f t="shared" si="9"/>
        <v>TER A</v>
      </c>
      <c r="AC37" s="146">
        <f t="shared" si="1"/>
        <v>0</v>
      </c>
      <c r="AD37" s="2">
        <f t="shared" si="10"/>
        <v>0</v>
      </c>
      <c r="AE37" s="2">
        <f t="shared" si="11"/>
        <v>0</v>
      </c>
      <c r="AF37" s="2">
        <f t="shared" si="12"/>
        <v>0</v>
      </c>
    </row>
    <row r="38" spans="1:32" ht="11" thickBot="1">
      <c r="A38" s="89"/>
      <c r="B38" s="90"/>
      <c r="C38" s="65"/>
      <c r="D38" s="65"/>
      <c r="E38" s="66"/>
      <c r="F38" s="67"/>
      <c r="G38" s="108"/>
      <c r="H38" s="96"/>
      <c r="I38" s="68"/>
      <c r="J38" s="68"/>
      <c r="K38" s="68"/>
      <c r="L38" s="91"/>
      <c r="M38" s="91"/>
      <c r="N38" s="91"/>
      <c r="O38" s="68"/>
      <c r="P38" s="17"/>
      <c r="Q38" s="17"/>
      <c r="R38" s="17"/>
      <c r="S38" s="17"/>
      <c r="T38" s="17"/>
      <c r="U38" s="17"/>
      <c r="V38" s="17"/>
      <c r="W38" s="17"/>
      <c r="X38" s="17"/>
      <c r="Y38" s="2"/>
      <c r="Z38" s="2"/>
      <c r="AA38" s="2"/>
      <c r="AB38" s="145"/>
      <c r="AC38" s="145"/>
      <c r="AD38" s="2"/>
      <c r="AE38" s="2"/>
      <c r="AF38" s="2"/>
    </row>
    <row r="39" spans="1:32" s="3" customFormat="1" ht="11.5" thickTop="1" thickBot="1">
      <c r="A39" s="92"/>
      <c r="B39" s="71" t="s">
        <v>24</v>
      </c>
      <c r="C39" s="69" t="s">
        <v>51</v>
      </c>
      <c r="D39" s="69" t="s">
        <v>51</v>
      </c>
      <c r="E39" s="70" t="s">
        <v>52</v>
      </c>
      <c r="F39" s="71"/>
      <c r="G39" s="71"/>
      <c r="H39" s="100"/>
      <c r="I39" s="71"/>
      <c r="J39" s="71"/>
      <c r="K39" s="71"/>
      <c r="L39" s="71"/>
      <c r="M39" s="71"/>
      <c r="N39" s="71"/>
      <c r="O39" s="93">
        <f t="shared" ref="O39:AA39" si="15">SUM(O7:O38)</f>
        <v>8</v>
      </c>
      <c r="P39" s="94">
        <f t="shared" si="15"/>
        <v>55100000</v>
      </c>
      <c r="Q39" s="94">
        <f t="shared" si="15"/>
        <v>0</v>
      </c>
      <c r="R39" s="94">
        <f t="shared" si="15"/>
        <v>8778500</v>
      </c>
      <c r="S39" s="94">
        <f t="shared" si="15"/>
        <v>32308000</v>
      </c>
      <c r="T39" s="94">
        <f t="shared" si="15"/>
        <v>2404128</v>
      </c>
      <c r="U39" s="94">
        <f t="shared" si="15"/>
        <v>0</v>
      </c>
      <c r="V39" s="94">
        <f t="shared" si="15"/>
        <v>0</v>
      </c>
      <c r="W39" s="94">
        <f t="shared" si="15"/>
        <v>0</v>
      </c>
      <c r="X39" s="94">
        <f t="shared" si="15"/>
        <v>1059200</v>
      </c>
      <c r="Y39" s="94">
        <f t="shared" si="15"/>
        <v>98590628</v>
      </c>
      <c r="Z39" s="94">
        <f t="shared" si="15"/>
        <v>0</v>
      </c>
      <c r="AA39" s="94">
        <f t="shared" si="15"/>
        <v>98590628</v>
      </c>
      <c r="AB39" s="147"/>
      <c r="AC39" s="147"/>
      <c r="AD39" s="94"/>
      <c r="AE39" s="94"/>
      <c r="AF39" s="94"/>
    </row>
    <row r="40" spans="1:32" ht="10.5" thickTop="1">
      <c r="AB40" s="132"/>
      <c r="AC40" s="132"/>
    </row>
    <row r="41" spans="1:32">
      <c r="P41" s="5"/>
      <c r="R41" s="5"/>
      <c r="T41" s="5"/>
      <c r="V41" s="5"/>
      <c r="X41" s="5"/>
      <c r="AB41" s="132"/>
      <c r="AC41" s="132"/>
    </row>
    <row r="42" spans="1:32">
      <c r="AB42" s="132"/>
      <c r="AC42" s="132"/>
    </row>
    <row r="43" spans="1:32">
      <c r="P43" s="5"/>
      <c r="AB43" s="132"/>
      <c r="AC43" s="132"/>
    </row>
    <row r="44" spans="1:32">
      <c r="P44" s="5"/>
      <c r="AB44" s="132"/>
      <c r="AC44" s="132"/>
    </row>
    <row r="45" spans="1:32">
      <c r="P45" s="5"/>
      <c r="AB45" s="132"/>
      <c r="AC45" s="132"/>
    </row>
    <row r="46" spans="1:32">
      <c r="Q46" s="5"/>
      <c r="AB46" s="132"/>
      <c r="AC46" s="132"/>
    </row>
    <row r="47" spans="1:32">
      <c r="Q47" s="5"/>
      <c r="AB47" s="132"/>
      <c r="AC47" s="132"/>
    </row>
    <row r="48" spans="1:32">
      <c r="Q48" s="5"/>
      <c r="AB48" s="132"/>
      <c r="AC48" s="132"/>
    </row>
    <row r="49" spans="14:45">
      <c r="Q49" s="5"/>
      <c r="AB49" s="132"/>
      <c r="AC49" s="132"/>
    </row>
    <row r="50" spans="14:45" ht="10.5">
      <c r="P50" s="72"/>
      <c r="Q50" s="72"/>
      <c r="AB50" s="132"/>
      <c r="AC50" s="132"/>
    </row>
    <row r="51" spans="14:45">
      <c r="Q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4:45" ht="10.5">
      <c r="P52" s="72"/>
      <c r="Q52" s="72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4:45" ht="10.5">
      <c r="N53" s="3"/>
      <c r="O53" s="3"/>
      <c r="P53" s="3"/>
      <c r="Q53" s="72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4:45"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4:45"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4:45"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4:45"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4:45"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4:45"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4:45"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4:45"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4:45"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4:45"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4:45"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36:45"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36:45"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36:45"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36:45"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36:45"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36:45"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6:45"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36:45"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36:45"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36:45"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36:45"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36:45"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36:45"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36:45"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36:45"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36:45"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36:45"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36:45"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36:45"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36:45"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36:45"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36:45"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36:45"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36:45"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36:45"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36:45"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36:45"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36:45"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36:45"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36:45"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36:45"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36:45"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36:45"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36:45"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36:45"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36:45"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36:45"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36:45"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36:45"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36:45"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36:45"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36:45"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36:45"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36:45"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36:45"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36:45"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36:45"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36:45"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36:45"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36:45"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36:45"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36:45"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36:45"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36:45"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36:45"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36:45"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36:45"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36:45"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36:45"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36:45"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36:45"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36:45"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36:45"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36:45"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36:45"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36:45"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36:45"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36:45"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36:45"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36:45"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36:45"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36:45"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36:45"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36:45"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36:45"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36:45"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36:45"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36:45"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36:45"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36:45"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36:45"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36:45"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36:45"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36:45"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36:45"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36:45"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36:45"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36:45"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36:45"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36:45"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36:45"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36:45"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36:45"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36:45"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36:45"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36:45"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36:45"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36:45"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36:45"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36:45"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36:45"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36:45"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36:45"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36:45"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36:45"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36:45"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36:45"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36:45"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36:45"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36:45"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36:45"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36:45"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36:45"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36:45"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36:45"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36:45"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36:45"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36:45"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36:45"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36:45"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36:45"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36:45"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36:45"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36:45"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36:45"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36:45"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36:45"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36:45"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36:45"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36:45"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36:45"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36:45"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36:45"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36:45"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36:45"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36:45"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36:45"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36:45"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36:45"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36:45"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36:45"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36:45"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36:45"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36:45"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36:45"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36:45"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36:45"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36:45"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36:45"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36:45"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36:45"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36:45"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36:45"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36:45"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36:45"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36:45"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36:45"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36:45"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36:45"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36:45"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36:45"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36:45"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36:45"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36:45"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36:45"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36:45"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36:45"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36:45"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36:45"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36:45"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36:45"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36:45"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36:45"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36:45"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36:45"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36:45"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36:45"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36:45"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36:45"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36:45"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36:45"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36:45"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36:45"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36:45"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36:45"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36:45"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36:45"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36:45"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36:45"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36:45"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36:45"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36:45"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36:45"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36:45"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36:45"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36:45"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36:45"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36:45"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36:45"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36:45"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36:45"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36:45"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36:45"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36:45"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36:45"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36:45"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36:45"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36:45"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36:45"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36:45"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36:45"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36:45"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36:45"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36:45"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36:45"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36:45"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36:45"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36:45"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36:45"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36:45"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36:45"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36:45"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36:45"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36:45"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36:45"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36:45"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36:45"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6:45"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6:45"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6:45"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6:45"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6:45"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6:45"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6:45"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6:45"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6:45"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6:45"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6:45"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6:45"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6:45"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6:45"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6:45"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6:45"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6:45"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6:45"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6:45"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6:45"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6:45"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6:45"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6:45"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6:45"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6:45"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6:45"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6:45"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6:45"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6:45"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6:45"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6:45"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6:45"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6:45"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</sheetData>
  <autoFilter ref="A7:AT72" xr:uid="{00000000-0001-0000-0600-000000000000}"/>
  <mergeCells count="8">
    <mergeCell ref="P5:P6"/>
    <mergeCell ref="AD5:AE5"/>
    <mergeCell ref="M5:M6"/>
    <mergeCell ref="A5:A6"/>
    <mergeCell ref="B5:B6"/>
    <mergeCell ref="C5:C6"/>
    <mergeCell ref="H5:H6"/>
    <mergeCell ref="I5:I6"/>
  </mergeCells>
  <phoneticPr fontId="19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V324"/>
  <sheetViews>
    <sheetView zoomScale="85" zoomScaleNormal="85" workbookViewId="0">
      <pane xSplit="5" ySplit="6" topLeftCell="V25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"/>
  <cols>
    <col min="1" max="1" width="5.453125" style="4" customWidth="1"/>
    <col min="2" max="2" width="14.81640625" style="4" bestFit="1" customWidth="1"/>
    <col min="3" max="4" width="21" style="4" bestFit="1" customWidth="1"/>
    <col min="5" max="5" width="16.26953125" style="62" bestFit="1" customWidth="1"/>
    <col min="6" max="7" width="8.81640625" style="4" customWidth="1"/>
    <col min="8" max="8" width="5.1796875" style="4" customWidth="1"/>
    <col min="9" max="9" width="9.1796875" style="4"/>
    <col min="10" max="10" width="9.1796875" style="4" customWidth="1"/>
    <col min="11" max="11" width="7.453125" style="4" customWidth="1"/>
    <col min="12" max="12" width="10.1796875" style="4" customWidth="1"/>
    <col min="13" max="13" width="6" style="4" customWidth="1"/>
    <col min="14" max="14" width="11.7265625" style="4" customWidth="1"/>
    <col min="15" max="15" width="5.81640625" style="4" customWidth="1"/>
    <col min="16" max="45" width="15.7265625" style="4" customWidth="1"/>
    <col min="46" max="46" width="24.1796875" style="4" customWidth="1"/>
    <col min="47" max="47" width="8.7265625" style="4" bestFit="1" customWidth="1"/>
    <col min="48" max="48" width="11.26953125" style="112" bestFit="1" customWidth="1"/>
    <col min="49" max="16384" width="9.1796875" style="4"/>
  </cols>
  <sheetData>
    <row r="1" spans="1:48" ht="10.5">
      <c r="A1" s="3" t="s">
        <v>301</v>
      </c>
      <c r="AB1" s="132"/>
      <c r="AC1" s="132"/>
      <c r="AV1" s="4"/>
    </row>
    <row r="2" spans="1:48" ht="10.5">
      <c r="A2" s="3" t="s">
        <v>40</v>
      </c>
      <c r="AB2" s="132"/>
      <c r="AC2" s="132"/>
      <c r="AV2" s="4"/>
    </row>
    <row r="3" spans="1:48" ht="10.5">
      <c r="A3" s="3"/>
      <c r="X3" s="5"/>
      <c r="AB3" s="132"/>
      <c r="AC3" s="132"/>
      <c r="AV3" s="4"/>
    </row>
    <row r="4" spans="1:48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  <c r="AV4" s="4"/>
    </row>
    <row r="5" spans="1:48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9" t="s">
        <v>277</v>
      </c>
      <c r="AC5" s="9" t="s">
        <v>279</v>
      </c>
      <c r="AD5" s="183" t="s">
        <v>211</v>
      </c>
      <c r="AE5" s="184"/>
      <c r="AF5" s="143" t="s">
        <v>211</v>
      </c>
      <c r="AV5" s="4"/>
    </row>
    <row r="6" spans="1:48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274</v>
      </c>
      <c r="AB6" s="13" t="s">
        <v>278</v>
      </c>
      <c r="AC6" s="13" t="s">
        <v>278</v>
      </c>
      <c r="AD6" s="133" t="s">
        <v>47</v>
      </c>
      <c r="AE6" s="133" t="s">
        <v>280</v>
      </c>
      <c r="AF6" s="144" t="s">
        <v>292</v>
      </c>
      <c r="AV6" s="4"/>
    </row>
    <row r="7" spans="1:48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145"/>
      <c r="AC7" s="145"/>
      <c r="AD7" s="2"/>
      <c r="AE7" s="2"/>
      <c r="AF7" s="2"/>
      <c r="AV7" s="4"/>
    </row>
    <row r="8" spans="1:48" ht="10.5">
      <c r="A8" s="24">
        <v>1</v>
      </c>
      <c r="B8" s="16" t="s">
        <v>244</v>
      </c>
      <c r="C8" s="107" t="s">
        <v>294</v>
      </c>
      <c r="D8" s="105" t="s">
        <v>225</v>
      </c>
      <c r="E8" s="26" t="s">
        <v>293</v>
      </c>
      <c r="F8" s="23">
        <v>44927</v>
      </c>
      <c r="G8" s="23">
        <v>45291</v>
      </c>
      <c r="H8" s="22" t="s">
        <v>21</v>
      </c>
      <c r="I8" s="22" t="s">
        <v>39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8800000</v>
      </c>
      <c r="Q8" s="19">
        <v>0</v>
      </c>
      <c r="R8" s="2">
        <v>0</v>
      </c>
      <c r="S8" s="2">
        <v>10221000</v>
      </c>
      <c r="T8" s="2">
        <v>367740</v>
      </c>
      <c r="U8" s="2">
        <v>0</v>
      </c>
      <c r="V8" s="2">
        <v>0</v>
      </c>
      <c r="W8" s="2">
        <v>0</v>
      </c>
      <c r="X8" s="2">
        <v>162000</v>
      </c>
      <c r="Y8" s="2">
        <f>SUM(P8:U8)</f>
        <v>19388740</v>
      </c>
      <c r="Z8" s="2">
        <f>SUM(V8:W8)</f>
        <v>0</v>
      </c>
      <c r="AA8" s="2">
        <f>Y8+Z8</f>
        <v>19388740</v>
      </c>
      <c r="AB8" s="145" t="str">
        <f>IF(OR(I8="T/K",I8="TK/0",I8="TK/1",I8="K/0"),"TER A",IF(OR(I8="TK/2",I8="TK/3",I8="K/1",I8="K/2"),"TER B","TER C"))</f>
        <v>TER A</v>
      </c>
      <c r="AC8" s="146">
        <f t="shared" ref="AC8:AC37" si="1">IF(AB8="TER A",VLOOKUP(AA8,TERA,4,TRUE),IF(AB8="TER B",VLOOKUP(AA8,TERB,4,TRUE),VLOOKUP(AA8,TERC,4,TRUE)))</f>
        <v>0.08</v>
      </c>
      <c r="AD8" s="2">
        <f>ROUND(IF(N8="Y",Y8*AC8,(Y8*AC8)*120%),0)</f>
        <v>1551099</v>
      </c>
      <c r="AE8" s="2">
        <f>ROUND(IF(N8="Y",Z8*AC8,(Z8*AC8)*120%),0)</f>
        <v>0</v>
      </c>
      <c r="AF8" s="2">
        <f>ROUND(IF(N8="Y",AA8*AC8,(AA8*AC8)*120%),0)</f>
        <v>1551099</v>
      </c>
      <c r="AG8" s="109"/>
      <c r="AH8" s="109"/>
      <c r="AV8" s="4"/>
    </row>
    <row r="9" spans="1:48" ht="10.5">
      <c r="A9" s="24">
        <f>+A8+1</f>
        <v>2</v>
      </c>
      <c r="B9" s="16" t="s">
        <v>244</v>
      </c>
      <c r="C9" s="107" t="s">
        <v>295</v>
      </c>
      <c r="D9" s="105" t="s">
        <v>226</v>
      </c>
      <c r="E9" s="26" t="s">
        <v>84</v>
      </c>
      <c r="F9" s="23">
        <v>44927</v>
      </c>
      <c r="G9" s="23">
        <v>45291</v>
      </c>
      <c r="H9" s="22" t="s">
        <v>20</v>
      </c>
      <c r="I9" s="22" t="s">
        <v>39</v>
      </c>
      <c r="J9" s="106" t="s">
        <v>22</v>
      </c>
      <c r="K9" s="1" t="s">
        <v>35</v>
      </c>
      <c r="L9" s="20">
        <f t="shared" ref="L9:L37" si="2">13-MONTH(F9)</f>
        <v>12</v>
      </c>
      <c r="M9" s="20">
        <f t="shared" ref="M9:M37" si="3">IF(J9="Y",12/L9,1)</f>
        <v>1</v>
      </c>
      <c r="N9" s="21" t="str">
        <f t="shared" ref="N9:N37" si="4">IF(E9="000000000000000","N","Y")</f>
        <v>N</v>
      </c>
      <c r="O9" s="1">
        <f t="shared" ref="O9:O37" si="5">IF(P9&gt;0,1,0)</f>
        <v>1</v>
      </c>
      <c r="P9" s="2">
        <v>2500000</v>
      </c>
      <c r="Q9" s="19">
        <v>0</v>
      </c>
      <c r="R9" s="2">
        <v>4380000</v>
      </c>
      <c r="S9" s="2">
        <v>0</v>
      </c>
      <c r="T9" s="2">
        <v>222559</v>
      </c>
      <c r="U9" s="2">
        <v>0</v>
      </c>
      <c r="V9" s="2">
        <v>0</v>
      </c>
      <c r="W9" s="2">
        <v>0</v>
      </c>
      <c r="X9" s="2">
        <v>98100</v>
      </c>
      <c r="Y9" s="2">
        <f t="shared" ref="Y9:Y37" si="6">SUM(P9:U9)</f>
        <v>7102559</v>
      </c>
      <c r="Z9" s="2">
        <f t="shared" ref="Z9:Z37" si="7">SUM(V9:W9)</f>
        <v>0</v>
      </c>
      <c r="AA9" s="2">
        <f t="shared" ref="AA9:AA37" si="8">Y9+Z9</f>
        <v>7102559</v>
      </c>
      <c r="AB9" s="145" t="str">
        <f t="shared" ref="AB9:AB37" si="9">IF(OR(I9="T/K",I9="TK/0",I9="TK/1",I9="K/0"),"TER A",IF(OR(I9="TK/2",I9="TK/3",I9="K/1",I9="K/2"),"TER B","TER C"))</f>
        <v>TER A</v>
      </c>
      <c r="AC9" s="146">
        <f t="shared" si="1"/>
        <v>1.2500000000000001E-2</v>
      </c>
      <c r="AD9" s="2">
        <f t="shared" ref="AD9:AD37" si="10">ROUND(IF(N9="Y",Y9*AC9,(Y9*AC9)*120%),0)</f>
        <v>106538</v>
      </c>
      <c r="AE9" s="2">
        <f t="shared" ref="AE9:AE37" si="11">ROUND(IF(N9="Y",Z9*AC9,(Z9*AC9)*120%),0)</f>
        <v>0</v>
      </c>
      <c r="AF9" s="2">
        <f t="shared" ref="AF9:AF37" si="12">ROUND(IF(N9="Y",AA9*AC9,(AA9*AC9)*120%),0)</f>
        <v>106538</v>
      </c>
      <c r="AG9" s="109"/>
      <c r="AH9" s="109"/>
      <c r="AV9" s="4"/>
    </row>
    <row r="10" spans="1:48" ht="10.5">
      <c r="A10" s="24">
        <f t="shared" ref="A10:A26" si="13">+A9+1</f>
        <v>3</v>
      </c>
      <c r="B10" s="16" t="s">
        <v>244</v>
      </c>
      <c r="C10" s="107" t="s">
        <v>296</v>
      </c>
      <c r="D10" s="105" t="s">
        <v>225</v>
      </c>
      <c r="E10" s="26" t="s">
        <v>293</v>
      </c>
      <c r="F10" s="23">
        <v>44927</v>
      </c>
      <c r="G10" s="23">
        <v>45291</v>
      </c>
      <c r="H10" s="22" t="s">
        <v>20</v>
      </c>
      <c r="I10" s="22" t="s">
        <v>23</v>
      </c>
      <c r="J10" s="106" t="s">
        <v>22</v>
      </c>
      <c r="K10" s="1" t="s">
        <v>35</v>
      </c>
      <c r="L10" s="20">
        <f t="shared" si="2"/>
        <v>12</v>
      </c>
      <c r="M10" s="20">
        <f t="shared" si="3"/>
        <v>1</v>
      </c>
      <c r="N10" s="21" t="str">
        <f t="shared" si="4"/>
        <v>Y</v>
      </c>
      <c r="O10" s="1">
        <f t="shared" si="5"/>
        <v>1</v>
      </c>
      <c r="P10" s="2">
        <v>9400000</v>
      </c>
      <c r="Q10" s="19">
        <v>0</v>
      </c>
      <c r="R10" s="2">
        <v>0</v>
      </c>
      <c r="S10" s="2">
        <v>13258000</v>
      </c>
      <c r="T10" s="2">
        <v>408600</v>
      </c>
      <c r="U10" s="2">
        <v>0</v>
      </c>
      <c r="V10" s="2">
        <v>0</v>
      </c>
      <c r="W10" s="2">
        <v>0</v>
      </c>
      <c r="X10" s="2">
        <v>180000</v>
      </c>
      <c r="Y10" s="2">
        <f t="shared" si="6"/>
        <v>23066600</v>
      </c>
      <c r="Z10" s="2">
        <f t="shared" si="7"/>
        <v>0</v>
      </c>
      <c r="AA10" s="2">
        <f t="shared" si="8"/>
        <v>23066600</v>
      </c>
      <c r="AB10" s="145" t="str">
        <f t="shared" si="9"/>
        <v>TER B</v>
      </c>
      <c r="AC10" s="146">
        <f t="shared" si="1"/>
        <v>0.09</v>
      </c>
      <c r="AD10" s="2">
        <f t="shared" si="10"/>
        <v>2075994</v>
      </c>
      <c r="AE10" s="2">
        <f t="shared" si="11"/>
        <v>0</v>
      </c>
      <c r="AF10" s="2">
        <f t="shared" si="12"/>
        <v>2075994</v>
      </c>
      <c r="AG10" s="109"/>
      <c r="AH10" s="109"/>
      <c r="AV10" s="4"/>
    </row>
    <row r="11" spans="1:48" ht="10.5">
      <c r="A11" s="24">
        <f t="shared" si="13"/>
        <v>4</v>
      </c>
      <c r="B11" s="16" t="s">
        <v>244</v>
      </c>
      <c r="C11" s="107" t="s">
        <v>216</v>
      </c>
      <c r="D11" s="105" t="s">
        <v>227</v>
      </c>
      <c r="E11" s="26" t="s">
        <v>293</v>
      </c>
      <c r="F11" s="23">
        <v>44927</v>
      </c>
      <c r="G11" s="23">
        <v>45291</v>
      </c>
      <c r="H11" s="22" t="s">
        <v>21</v>
      </c>
      <c r="I11" s="22" t="s">
        <v>39</v>
      </c>
      <c r="J11" s="106" t="s">
        <v>22</v>
      </c>
      <c r="K11" s="1" t="s">
        <v>35</v>
      </c>
      <c r="L11" s="20">
        <f t="shared" si="2"/>
        <v>12</v>
      </c>
      <c r="M11" s="20">
        <f t="shared" si="3"/>
        <v>1</v>
      </c>
      <c r="N11" s="21" t="str">
        <f t="shared" si="4"/>
        <v>Y</v>
      </c>
      <c r="O11" s="1">
        <f t="shared" si="5"/>
        <v>1</v>
      </c>
      <c r="P11" s="2">
        <v>6100000</v>
      </c>
      <c r="Q11" s="19">
        <v>0</v>
      </c>
      <c r="R11" s="2">
        <v>797500</v>
      </c>
      <c r="S11" s="2">
        <v>0</v>
      </c>
      <c r="T11" s="2">
        <v>256510</v>
      </c>
      <c r="U11" s="2">
        <v>0</v>
      </c>
      <c r="V11" s="2">
        <v>0</v>
      </c>
      <c r="W11" s="2">
        <v>0</v>
      </c>
      <c r="X11" s="2">
        <v>113000</v>
      </c>
      <c r="Y11" s="2">
        <f t="shared" si="6"/>
        <v>7154010</v>
      </c>
      <c r="Z11" s="2">
        <f t="shared" si="7"/>
        <v>0</v>
      </c>
      <c r="AA11" s="2">
        <f t="shared" si="8"/>
        <v>7154010</v>
      </c>
      <c r="AB11" s="145" t="str">
        <f t="shared" si="9"/>
        <v>TER A</v>
      </c>
      <c r="AC11" s="146">
        <f t="shared" si="1"/>
        <v>1.2500000000000001E-2</v>
      </c>
      <c r="AD11" s="2">
        <f t="shared" si="10"/>
        <v>89425</v>
      </c>
      <c r="AE11" s="2">
        <f t="shared" si="11"/>
        <v>0</v>
      </c>
      <c r="AF11" s="2">
        <f t="shared" si="12"/>
        <v>89425</v>
      </c>
      <c r="AG11" s="109"/>
      <c r="AH11" s="109"/>
      <c r="AV11" s="4"/>
    </row>
    <row r="12" spans="1:48" ht="10.5">
      <c r="A12" s="24">
        <f t="shared" si="13"/>
        <v>5</v>
      </c>
      <c r="B12" s="16" t="s">
        <v>244</v>
      </c>
      <c r="C12" s="107" t="s">
        <v>297</v>
      </c>
      <c r="D12" s="105" t="s">
        <v>225</v>
      </c>
      <c r="E12" s="26" t="s">
        <v>293</v>
      </c>
      <c r="F12" s="23">
        <v>44927</v>
      </c>
      <c r="G12" s="23">
        <v>45291</v>
      </c>
      <c r="H12" s="22" t="s">
        <v>20</v>
      </c>
      <c r="I12" s="22" t="s">
        <v>33</v>
      </c>
      <c r="J12" s="106" t="s">
        <v>22</v>
      </c>
      <c r="K12" s="1" t="s">
        <v>35</v>
      </c>
      <c r="L12" s="20">
        <f t="shared" si="2"/>
        <v>12</v>
      </c>
      <c r="M12" s="20">
        <f t="shared" si="3"/>
        <v>1</v>
      </c>
      <c r="N12" s="21" t="str">
        <f t="shared" si="4"/>
        <v>Y</v>
      </c>
      <c r="O12" s="1">
        <f t="shared" si="5"/>
        <v>1</v>
      </c>
      <c r="P12" s="2">
        <v>11600000</v>
      </c>
      <c r="Q12" s="19">
        <v>0</v>
      </c>
      <c r="R12" s="2">
        <v>465000</v>
      </c>
      <c r="S12" s="2">
        <v>8674000</v>
      </c>
      <c r="T12" s="2">
        <v>449460</v>
      </c>
      <c r="U12" s="2">
        <v>0</v>
      </c>
      <c r="V12" s="2">
        <v>0</v>
      </c>
      <c r="W12" s="2">
        <v>0</v>
      </c>
      <c r="X12" s="2">
        <v>198000</v>
      </c>
      <c r="Y12" s="2">
        <f t="shared" si="6"/>
        <v>21188460</v>
      </c>
      <c r="Z12" s="2">
        <f t="shared" si="7"/>
        <v>0</v>
      </c>
      <c r="AA12" s="2">
        <f t="shared" si="8"/>
        <v>21188460</v>
      </c>
      <c r="AB12" s="145" t="str">
        <f t="shared" si="9"/>
        <v>TER A</v>
      </c>
      <c r="AC12" s="146">
        <f t="shared" si="1"/>
        <v>0.09</v>
      </c>
      <c r="AD12" s="2">
        <f t="shared" si="10"/>
        <v>1906961</v>
      </c>
      <c r="AE12" s="2">
        <f t="shared" si="11"/>
        <v>0</v>
      </c>
      <c r="AF12" s="2">
        <f t="shared" si="12"/>
        <v>1906961</v>
      </c>
      <c r="AG12" s="109"/>
      <c r="AH12" s="109"/>
      <c r="AV12" s="4"/>
    </row>
    <row r="13" spans="1:48" ht="10.5">
      <c r="A13" s="24">
        <f t="shared" si="13"/>
        <v>6</v>
      </c>
      <c r="B13" s="16" t="s">
        <v>244</v>
      </c>
      <c r="C13" s="107" t="s">
        <v>298</v>
      </c>
      <c r="D13" s="105" t="s">
        <v>230</v>
      </c>
      <c r="E13" s="26" t="s">
        <v>293</v>
      </c>
      <c r="F13" s="23">
        <v>44927</v>
      </c>
      <c r="G13" s="23">
        <v>45291</v>
      </c>
      <c r="H13" s="22" t="s">
        <v>20</v>
      </c>
      <c r="I13" s="22" t="s">
        <v>23</v>
      </c>
      <c r="J13" s="106" t="s">
        <v>22</v>
      </c>
      <c r="K13" s="1" t="s">
        <v>35</v>
      </c>
      <c r="L13" s="20">
        <f t="shared" si="2"/>
        <v>12</v>
      </c>
      <c r="M13" s="20">
        <f t="shared" si="3"/>
        <v>1</v>
      </c>
      <c r="N13" s="21" t="str">
        <f t="shared" si="4"/>
        <v>Y</v>
      </c>
      <c r="O13" s="1">
        <f t="shared" si="5"/>
        <v>1</v>
      </c>
      <c r="P13" s="2">
        <v>4900000</v>
      </c>
      <c r="Q13" s="19">
        <v>0</v>
      </c>
      <c r="R13" s="2">
        <v>1293500</v>
      </c>
      <c r="S13" s="2">
        <v>52000</v>
      </c>
      <c r="T13" s="2">
        <v>222559</v>
      </c>
      <c r="U13" s="2">
        <v>0</v>
      </c>
      <c r="V13" s="2">
        <v>0</v>
      </c>
      <c r="W13" s="2">
        <v>0</v>
      </c>
      <c r="X13" s="2">
        <v>98100</v>
      </c>
      <c r="Y13" s="2">
        <f t="shared" si="6"/>
        <v>6468059</v>
      </c>
      <c r="Z13" s="2">
        <f t="shared" si="7"/>
        <v>0</v>
      </c>
      <c r="AA13" s="2">
        <f t="shared" si="8"/>
        <v>6468059</v>
      </c>
      <c r="AB13" s="145" t="str">
        <f t="shared" si="9"/>
        <v>TER B</v>
      </c>
      <c r="AC13" s="146">
        <f t="shared" si="1"/>
        <v>2.5000000000000001E-3</v>
      </c>
      <c r="AD13" s="2">
        <f t="shared" si="10"/>
        <v>16170</v>
      </c>
      <c r="AE13" s="2">
        <f t="shared" si="11"/>
        <v>0</v>
      </c>
      <c r="AF13" s="2">
        <f t="shared" si="12"/>
        <v>16170</v>
      </c>
      <c r="AG13" s="109"/>
      <c r="AH13" s="109"/>
      <c r="AV13" s="4"/>
    </row>
    <row r="14" spans="1:48" ht="10.5">
      <c r="A14" s="24">
        <f t="shared" si="13"/>
        <v>7</v>
      </c>
      <c r="B14" s="16" t="s">
        <v>244</v>
      </c>
      <c r="C14" s="107" t="s">
        <v>299</v>
      </c>
      <c r="D14" s="105" t="s">
        <v>227</v>
      </c>
      <c r="E14" s="26" t="s">
        <v>293</v>
      </c>
      <c r="F14" s="23">
        <v>44927</v>
      </c>
      <c r="G14" s="23">
        <v>45291</v>
      </c>
      <c r="H14" s="22" t="s">
        <v>21</v>
      </c>
      <c r="I14" s="22" t="s">
        <v>39</v>
      </c>
      <c r="J14" s="106" t="s">
        <v>22</v>
      </c>
      <c r="K14" s="1" t="s">
        <v>35</v>
      </c>
      <c r="L14" s="20">
        <f t="shared" si="2"/>
        <v>12</v>
      </c>
      <c r="M14" s="20">
        <f t="shared" si="3"/>
        <v>1</v>
      </c>
      <c r="N14" s="21" t="str">
        <f t="shared" si="4"/>
        <v>Y</v>
      </c>
      <c r="O14" s="1">
        <f t="shared" si="5"/>
        <v>1</v>
      </c>
      <c r="P14" s="2">
        <v>6100000</v>
      </c>
      <c r="Q14" s="19">
        <v>0</v>
      </c>
      <c r="R14" s="2">
        <v>617500</v>
      </c>
      <c r="S14" s="2">
        <v>0</v>
      </c>
      <c r="T14" s="2">
        <v>236080</v>
      </c>
      <c r="U14" s="2">
        <v>0</v>
      </c>
      <c r="V14" s="2">
        <v>0</v>
      </c>
      <c r="W14" s="2">
        <v>0</v>
      </c>
      <c r="X14" s="2">
        <v>104000</v>
      </c>
      <c r="Y14" s="2">
        <f t="shared" si="6"/>
        <v>6953580</v>
      </c>
      <c r="Z14" s="2">
        <f t="shared" si="7"/>
        <v>0</v>
      </c>
      <c r="AA14" s="2">
        <f t="shared" si="8"/>
        <v>6953580</v>
      </c>
      <c r="AB14" s="145" t="str">
        <f t="shared" si="9"/>
        <v>TER A</v>
      </c>
      <c r="AC14" s="146">
        <f t="shared" si="1"/>
        <v>1.2500000000000001E-2</v>
      </c>
      <c r="AD14" s="2">
        <f t="shared" si="10"/>
        <v>86920</v>
      </c>
      <c r="AE14" s="2">
        <f t="shared" si="11"/>
        <v>0</v>
      </c>
      <c r="AF14" s="2">
        <f t="shared" si="12"/>
        <v>86920</v>
      </c>
      <c r="AG14" s="109"/>
      <c r="AH14" s="109"/>
      <c r="AV14" s="4"/>
    </row>
    <row r="15" spans="1:48" ht="10.5">
      <c r="A15" s="24">
        <f t="shared" si="13"/>
        <v>8</v>
      </c>
      <c r="B15" s="16" t="s">
        <v>244</v>
      </c>
      <c r="C15" s="107" t="s">
        <v>300</v>
      </c>
      <c r="D15" s="105" t="s">
        <v>230</v>
      </c>
      <c r="E15" s="26" t="s">
        <v>293</v>
      </c>
      <c r="F15" s="23">
        <v>44927</v>
      </c>
      <c r="G15" s="23">
        <v>45291</v>
      </c>
      <c r="H15" s="22" t="s">
        <v>20</v>
      </c>
      <c r="I15" s="22" t="s">
        <v>23</v>
      </c>
      <c r="J15" s="106" t="s">
        <v>22</v>
      </c>
      <c r="K15" s="1" t="s">
        <v>35</v>
      </c>
      <c r="L15" s="20">
        <f t="shared" si="2"/>
        <v>12</v>
      </c>
      <c r="M15" s="20">
        <f t="shared" si="3"/>
        <v>1</v>
      </c>
      <c r="N15" s="21" t="str">
        <f t="shared" si="4"/>
        <v>Y</v>
      </c>
      <c r="O15" s="1">
        <f t="shared" si="5"/>
        <v>1</v>
      </c>
      <c r="P15" s="2">
        <v>5700000</v>
      </c>
      <c r="Q15" s="19">
        <v>0</v>
      </c>
      <c r="R15" s="2">
        <v>1225000</v>
      </c>
      <c r="S15" s="2">
        <v>103000</v>
      </c>
      <c r="T15" s="2">
        <v>240620</v>
      </c>
      <c r="U15" s="2">
        <v>0</v>
      </c>
      <c r="V15" s="2">
        <v>0</v>
      </c>
      <c r="W15" s="2">
        <v>0</v>
      </c>
      <c r="X15" s="2">
        <v>106000</v>
      </c>
      <c r="Y15" s="2">
        <f t="shared" si="6"/>
        <v>7268620</v>
      </c>
      <c r="Z15" s="2">
        <f t="shared" si="7"/>
        <v>0</v>
      </c>
      <c r="AA15" s="2">
        <f t="shared" si="8"/>
        <v>7268620</v>
      </c>
      <c r="AB15" s="145" t="str">
        <f t="shared" si="9"/>
        <v>TER B</v>
      </c>
      <c r="AC15" s="146">
        <f t="shared" si="1"/>
        <v>7.4999999999999997E-3</v>
      </c>
      <c r="AD15" s="2">
        <f t="shared" si="10"/>
        <v>54515</v>
      </c>
      <c r="AE15" s="2">
        <f t="shared" si="11"/>
        <v>0</v>
      </c>
      <c r="AF15" s="2">
        <f t="shared" si="12"/>
        <v>54515</v>
      </c>
      <c r="AG15" s="109"/>
      <c r="AH15" s="109"/>
      <c r="AV15" s="4"/>
    </row>
    <row r="16" spans="1:48" ht="10.5">
      <c r="A16" s="24">
        <f t="shared" si="13"/>
        <v>9</v>
      </c>
      <c r="B16" s="16"/>
      <c r="C16" s="107"/>
      <c r="D16" s="105"/>
      <c r="E16" s="26" t="s">
        <v>84</v>
      </c>
      <c r="F16" s="23">
        <v>44927</v>
      </c>
      <c r="G16" s="23">
        <v>45291</v>
      </c>
      <c r="H16" s="22" t="s">
        <v>20</v>
      </c>
      <c r="I16" s="22" t="s">
        <v>39</v>
      </c>
      <c r="J16" s="106" t="s">
        <v>22</v>
      </c>
      <c r="K16" s="1" t="s">
        <v>35</v>
      </c>
      <c r="L16" s="20">
        <f t="shared" si="2"/>
        <v>12</v>
      </c>
      <c r="M16" s="20">
        <f t="shared" si="3"/>
        <v>1</v>
      </c>
      <c r="N16" s="21" t="str">
        <f t="shared" si="4"/>
        <v>N</v>
      </c>
      <c r="O16" s="1">
        <f t="shared" si="5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f t="shared" si="6"/>
        <v>0</v>
      </c>
      <c r="Z16" s="2">
        <f t="shared" si="7"/>
        <v>0</v>
      </c>
      <c r="AA16" s="2">
        <f t="shared" si="8"/>
        <v>0</v>
      </c>
      <c r="AB16" s="145" t="str">
        <f t="shared" si="9"/>
        <v>TER A</v>
      </c>
      <c r="AC16" s="146">
        <f t="shared" si="1"/>
        <v>0</v>
      </c>
      <c r="AD16" s="2">
        <f t="shared" si="10"/>
        <v>0</v>
      </c>
      <c r="AE16" s="2">
        <f t="shared" si="11"/>
        <v>0</v>
      </c>
      <c r="AF16" s="2">
        <f t="shared" si="12"/>
        <v>0</v>
      </c>
      <c r="AG16" s="109"/>
      <c r="AH16" s="109"/>
      <c r="AV16" s="4"/>
    </row>
    <row r="17" spans="1:48" ht="10.5">
      <c r="A17" s="24">
        <f t="shared" si="13"/>
        <v>10</v>
      </c>
      <c r="B17" s="16"/>
      <c r="C17" s="107"/>
      <c r="D17" s="105"/>
      <c r="E17" s="26" t="s">
        <v>84</v>
      </c>
      <c r="F17" s="23">
        <v>44927</v>
      </c>
      <c r="G17" s="23">
        <v>45291</v>
      </c>
      <c r="H17" s="22" t="s">
        <v>20</v>
      </c>
      <c r="I17" s="22" t="s">
        <v>39</v>
      </c>
      <c r="J17" s="106" t="s">
        <v>22</v>
      </c>
      <c r="K17" s="1" t="s">
        <v>35</v>
      </c>
      <c r="L17" s="20">
        <f t="shared" si="2"/>
        <v>12</v>
      </c>
      <c r="M17" s="20">
        <f t="shared" si="3"/>
        <v>1</v>
      </c>
      <c r="N17" s="21" t="str">
        <f t="shared" si="4"/>
        <v>N</v>
      </c>
      <c r="O17" s="1">
        <f t="shared" si="5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f t="shared" si="6"/>
        <v>0</v>
      </c>
      <c r="Z17" s="2">
        <f t="shared" si="7"/>
        <v>0</v>
      </c>
      <c r="AA17" s="2">
        <f t="shared" si="8"/>
        <v>0</v>
      </c>
      <c r="AB17" s="145" t="str">
        <f t="shared" si="9"/>
        <v>TER A</v>
      </c>
      <c r="AC17" s="146">
        <f t="shared" si="1"/>
        <v>0</v>
      </c>
      <c r="AD17" s="2">
        <f t="shared" si="10"/>
        <v>0</v>
      </c>
      <c r="AE17" s="2">
        <f t="shared" si="11"/>
        <v>0</v>
      </c>
      <c r="AF17" s="2">
        <f t="shared" si="12"/>
        <v>0</v>
      </c>
      <c r="AG17" s="109"/>
      <c r="AH17" s="109"/>
      <c r="AV17" s="4"/>
    </row>
    <row r="18" spans="1:48" ht="10.5">
      <c r="A18" s="24">
        <f t="shared" si="13"/>
        <v>11</v>
      </c>
      <c r="B18" s="16"/>
      <c r="C18" s="107"/>
      <c r="D18" s="105"/>
      <c r="E18" s="26" t="s">
        <v>84</v>
      </c>
      <c r="F18" s="23">
        <v>44927</v>
      </c>
      <c r="G18" s="23">
        <v>45291</v>
      </c>
      <c r="H18" s="22" t="s">
        <v>20</v>
      </c>
      <c r="I18" s="22" t="s">
        <v>39</v>
      </c>
      <c r="J18" s="106" t="s">
        <v>22</v>
      </c>
      <c r="K18" s="1" t="s">
        <v>35</v>
      </c>
      <c r="L18" s="20">
        <f t="shared" si="2"/>
        <v>12</v>
      </c>
      <c r="M18" s="20">
        <f t="shared" si="3"/>
        <v>1</v>
      </c>
      <c r="N18" s="21" t="str">
        <f t="shared" si="4"/>
        <v>N</v>
      </c>
      <c r="O18" s="1">
        <f t="shared" si="5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f t="shared" si="6"/>
        <v>0</v>
      </c>
      <c r="Z18" s="2">
        <f t="shared" si="7"/>
        <v>0</v>
      </c>
      <c r="AA18" s="2">
        <f t="shared" si="8"/>
        <v>0</v>
      </c>
      <c r="AB18" s="145" t="str">
        <f t="shared" si="9"/>
        <v>TER A</v>
      </c>
      <c r="AC18" s="146">
        <f t="shared" si="1"/>
        <v>0</v>
      </c>
      <c r="AD18" s="2">
        <f t="shared" si="10"/>
        <v>0</v>
      </c>
      <c r="AE18" s="2">
        <f t="shared" si="11"/>
        <v>0</v>
      </c>
      <c r="AF18" s="2">
        <f t="shared" si="12"/>
        <v>0</v>
      </c>
      <c r="AG18" s="109"/>
      <c r="AH18" s="109"/>
      <c r="AV18" s="4"/>
    </row>
    <row r="19" spans="1:48" ht="10.5">
      <c r="A19" s="24">
        <f t="shared" si="13"/>
        <v>12</v>
      </c>
      <c r="B19" s="16"/>
      <c r="C19" s="107"/>
      <c r="D19" s="105"/>
      <c r="E19" s="26" t="s">
        <v>84</v>
      </c>
      <c r="F19" s="23">
        <v>44927</v>
      </c>
      <c r="G19" s="23">
        <v>45291</v>
      </c>
      <c r="H19" s="22" t="s">
        <v>20</v>
      </c>
      <c r="I19" s="22" t="s">
        <v>39</v>
      </c>
      <c r="J19" s="106" t="s">
        <v>22</v>
      </c>
      <c r="K19" s="1" t="s">
        <v>35</v>
      </c>
      <c r="L19" s="20">
        <f t="shared" si="2"/>
        <v>12</v>
      </c>
      <c r="M19" s="20">
        <f t="shared" si="3"/>
        <v>1</v>
      </c>
      <c r="N19" s="21" t="str">
        <f t="shared" si="4"/>
        <v>N</v>
      </c>
      <c r="O19" s="1">
        <f t="shared" si="5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f t="shared" si="6"/>
        <v>0</v>
      </c>
      <c r="Z19" s="2">
        <f t="shared" si="7"/>
        <v>0</v>
      </c>
      <c r="AA19" s="2">
        <f t="shared" si="8"/>
        <v>0</v>
      </c>
      <c r="AB19" s="145" t="str">
        <f t="shared" si="9"/>
        <v>TER A</v>
      </c>
      <c r="AC19" s="146">
        <f t="shared" si="1"/>
        <v>0</v>
      </c>
      <c r="AD19" s="2">
        <f t="shared" si="10"/>
        <v>0</v>
      </c>
      <c r="AE19" s="2">
        <f t="shared" si="11"/>
        <v>0</v>
      </c>
      <c r="AF19" s="2">
        <f t="shared" si="12"/>
        <v>0</v>
      </c>
      <c r="AG19" s="109"/>
      <c r="AH19" s="109"/>
      <c r="AV19" s="4"/>
    </row>
    <row r="20" spans="1:48" ht="10.5">
      <c r="A20" s="24">
        <f t="shared" si="13"/>
        <v>13</v>
      </c>
      <c r="B20" s="16"/>
      <c r="C20" s="107"/>
      <c r="D20" s="105"/>
      <c r="E20" s="26" t="s">
        <v>84</v>
      </c>
      <c r="F20" s="23">
        <v>44927</v>
      </c>
      <c r="G20" s="23">
        <v>45291</v>
      </c>
      <c r="H20" s="22" t="s">
        <v>20</v>
      </c>
      <c r="I20" s="22" t="s">
        <v>39</v>
      </c>
      <c r="J20" s="106" t="s">
        <v>22</v>
      </c>
      <c r="K20" s="1" t="s">
        <v>35</v>
      </c>
      <c r="L20" s="20">
        <f t="shared" si="2"/>
        <v>12</v>
      </c>
      <c r="M20" s="20">
        <f t="shared" si="3"/>
        <v>1</v>
      </c>
      <c r="N20" s="21" t="str">
        <f t="shared" si="4"/>
        <v>N</v>
      </c>
      <c r="O20" s="1">
        <f t="shared" si="5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6"/>
        <v>0</v>
      </c>
      <c r="Z20" s="2">
        <f t="shared" si="7"/>
        <v>0</v>
      </c>
      <c r="AA20" s="2">
        <f t="shared" si="8"/>
        <v>0</v>
      </c>
      <c r="AB20" s="145" t="str">
        <f t="shared" si="9"/>
        <v>TER A</v>
      </c>
      <c r="AC20" s="146">
        <f t="shared" si="1"/>
        <v>0</v>
      </c>
      <c r="AD20" s="2">
        <f t="shared" si="10"/>
        <v>0</v>
      </c>
      <c r="AE20" s="2">
        <f t="shared" si="11"/>
        <v>0</v>
      </c>
      <c r="AF20" s="2">
        <f t="shared" si="12"/>
        <v>0</v>
      </c>
      <c r="AG20" s="109"/>
      <c r="AH20" s="109"/>
      <c r="AV20" s="4"/>
    </row>
    <row r="21" spans="1:48" ht="10.5">
      <c r="A21" s="24">
        <f t="shared" si="13"/>
        <v>14</v>
      </c>
      <c r="B21" s="16"/>
      <c r="C21" s="107"/>
      <c r="D21" s="105"/>
      <c r="E21" s="26" t="s">
        <v>84</v>
      </c>
      <c r="F21" s="23">
        <v>45200</v>
      </c>
      <c r="G21" s="23">
        <v>45291</v>
      </c>
      <c r="H21" s="22" t="s">
        <v>20</v>
      </c>
      <c r="I21" s="22" t="s">
        <v>39</v>
      </c>
      <c r="J21" s="106" t="s">
        <v>22</v>
      </c>
      <c r="K21" s="1" t="s">
        <v>35</v>
      </c>
      <c r="L21" s="20">
        <f t="shared" si="2"/>
        <v>3</v>
      </c>
      <c r="M21" s="20">
        <f t="shared" si="3"/>
        <v>1</v>
      </c>
      <c r="N21" s="21" t="str">
        <f t="shared" si="4"/>
        <v>N</v>
      </c>
      <c r="O21" s="1">
        <f t="shared" si="5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f t="shared" si="6"/>
        <v>0</v>
      </c>
      <c r="Z21" s="2">
        <f t="shared" si="7"/>
        <v>0</v>
      </c>
      <c r="AA21" s="2">
        <f t="shared" si="8"/>
        <v>0</v>
      </c>
      <c r="AB21" s="145" t="str">
        <f t="shared" si="9"/>
        <v>TER A</v>
      </c>
      <c r="AC21" s="146">
        <f t="shared" si="1"/>
        <v>0</v>
      </c>
      <c r="AD21" s="2">
        <f t="shared" si="10"/>
        <v>0</v>
      </c>
      <c r="AE21" s="2">
        <f t="shared" si="11"/>
        <v>0</v>
      </c>
      <c r="AF21" s="2">
        <f t="shared" si="12"/>
        <v>0</v>
      </c>
      <c r="AV21" s="4"/>
    </row>
    <row r="22" spans="1:48" ht="10.5">
      <c r="A22" s="24">
        <f t="shared" si="13"/>
        <v>15</v>
      </c>
      <c r="B22" s="16"/>
      <c r="C22" s="107"/>
      <c r="D22" s="105"/>
      <c r="E22" s="26" t="s">
        <v>84</v>
      </c>
      <c r="F22" s="23">
        <v>44927</v>
      </c>
      <c r="G22" s="23">
        <v>45291</v>
      </c>
      <c r="H22" s="22" t="s">
        <v>20</v>
      </c>
      <c r="I22" s="22" t="s">
        <v>39</v>
      </c>
      <c r="J22" s="106" t="s">
        <v>22</v>
      </c>
      <c r="K22" s="1" t="s">
        <v>35</v>
      </c>
      <c r="L22" s="20">
        <f t="shared" si="2"/>
        <v>12</v>
      </c>
      <c r="M22" s="20">
        <f t="shared" si="3"/>
        <v>1</v>
      </c>
      <c r="N22" s="21" t="str">
        <f t="shared" si="4"/>
        <v>N</v>
      </c>
      <c r="O22" s="1">
        <f t="shared" si="5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f t="shared" si="6"/>
        <v>0</v>
      </c>
      <c r="Z22" s="2">
        <f t="shared" si="7"/>
        <v>0</v>
      </c>
      <c r="AA22" s="2">
        <f t="shared" si="8"/>
        <v>0</v>
      </c>
      <c r="AB22" s="145" t="str">
        <f t="shared" si="9"/>
        <v>TER A</v>
      </c>
      <c r="AC22" s="146">
        <f t="shared" si="1"/>
        <v>0</v>
      </c>
      <c r="AD22" s="2">
        <f t="shared" si="10"/>
        <v>0</v>
      </c>
      <c r="AE22" s="2">
        <f t="shared" si="11"/>
        <v>0</v>
      </c>
      <c r="AF22" s="2">
        <f t="shared" si="12"/>
        <v>0</v>
      </c>
      <c r="AV22" s="4"/>
    </row>
    <row r="23" spans="1:48" ht="10.5">
      <c r="A23" s="24">
        <f t="shared" si="13"/>
        <v>16</v>
      </c>
      <c r="B23" s="16"/>
      <c r="C23" s="107"/>
      <c r="D23" s="105"/>
      <c r="E23" s="26" t="s">
        <v>84</v>
      </c>
      <c r="F23" s="23">
        <v>44927</v>
      </c>
      <c r="G23" s="23">
        <v>45291</v>
      </c>
      <c r="H23" s="22" t="s">
        <v>20</v>
      </c>
      <c r="I23" s="22" t="s">
        <v>39</v>
      </c>
      <c r="J23" s="106" t="s">
        <v>22</v>
      </c>
      <c r="K23" s="1" t="s">
        <v>35</v>
      </c>
      <c r="L23" s="20">
        <f t="shared" si="2"/>
        <v>12</v>
      </c>
      <c r="M23" s="20">
        <f t="shared" si="3"/>
        <v>1</v>
      </c>
      <c r="N23" s="21" t="str">
        <f t="shared" si="4"/>
        <v>N</v>
      </c>
      <c r="O23" s="1">
        <f t="shared" si="5"/>
        <v>0</v>
      </c>
      <c r="P23" s="2">
        <v>0</v>
      </c>
      <c r="Q23" s="19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f t="shared" si="6"/>
        <v>0</v>
      </c>
      <c r="Z23" s="2">
        <f t="shared" si="7"/>
        <v>0</v>
      </c>
      <c r="AA23" s="2">
        <f t="shared" si="8"/>
        <v>0</v>
      </c>
      <c r="AB23" s="145" t="str">
        <f t="shared" si="9"/>
        <v>TER A</v>
      </c>
      <c r="AC23" s="146">
        <f t="shared" si="1"/>
        <v>0</v>
      </c>
      <c r="AD23" s="2">
        <f t="shared" si="10"/>
        <v>0</v>
      </c>
      <c r="AE23" s="2">
        <f t="shared" si="11"/>
        <v>0</v>
      </c>
      <c r="AF23" s="2">
        <f t="shared" si="12"/>
        <v>0</v>
      </c>
      <c r="AV23" s="4"/>
    </row>
    <row r="24" spans="1:48" ht="10.5">
      <c r="A24" s="24">
        <f t="shared" si="13"/>
        <v>17</v>
      </c>
      <c r="B24" s="16"/>
      <c r="C24" s="107"/>
      <c r="D24" s="105"/>
      <c r="E24" s="26" t="s">
        <v>84</v>
      </c>
      <c r="F24" s="23">
        <v>44927</v>
      </c>
      <c r="G24" s="23">
        <v>45291</v>
      </c>
      <c r="H24" s="22" t="s">
        <v>20</v>
      </c>
      <c r="I24" s="22" t="s">
        <v>39</v>
      </c>
      <c r="J24" s="106" t="s">
        <v>22</v>
      </c>
      <c r="K24" s="1" t="s">
        <v>35</v>
      </c>
      <c r="L24" s="20">
        <f t="shared" si="2"/>
        <v>12</v>
      </c>
      <c r="M24" s="20">
        <f t="shared" si="3"/>
        <v>1</v>
      </c>
      <c r="N24" s="21" t="str">
        <f t="shared" si="4"/>
        <v>N</v>
      </c>
      <c r="O24" s="1">
        <f t="shared" si="5"/>
        <v>0</v>
      </c>
      <c r="P24" s="2">
        <v>0</v>
      </c>
      <c r="Q24" s="19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f t="shared" si="6"/>
        <v>0</v>
      </c>
      <c r="Z24" s="2">
        <f t="shared" si="7"/>
        <v>0</v>
      </c>
      <c r="AA24" s="2">
        <f t="shared" si="8"/>
        <v>0</v>
      </c>
      <c r="AB24" s="145" t="str">
        <f t="shared" si="9"/>
        <v>TER A</v>
      </c>
      <c r="AC24" s="146">
        <f t="shared" si="1"/>
        <v>0</v>
      </c>
      <c r="AD24" s="2">
        <f t="shared" si="10"/>
        <v>0</v>
      </c>
      <c r="AE24" s="2">
        <f t="shared" si="11"/>
        <v>0</v>
      </c>
      <c r="AF24" s="2">
        <f t="shared" si="12"/>
        <v>0</v>
      </c>
      <c r="AV24" s="4"/>
    </row>
    <row r="25" spans="1:48" ht="10.5">
      <c r="A25" s="24">
        <f t="shared" si="13"/>
        <v>18</v>
      </c>
      <c r="B25" s="16"/>
      <c r="C25" s="107"/>
      <c r="D25" s="105"/>
      <c r="E25" s="26" t="s">
        <v>84</v>
      </c>
      <c r="F25" s="23">
        <v>44927</v>
      </c>
      <c r="G25" s="23">
        <v>45291</v>
      </c>
      <c r="H25" s="22" t="s">
        <v>20</v>
      </c>
      <c r="I25" s="22" t="s">
        <v>39</v>
      </c>
      <c r="J25" s="106" t="s">
        <v>22</v>
      </c>
      <c r="K25" s="1" t="s">
        <v>35</v>
      </c>
      <c r="L25" s="20">
        <f t="shared" si="2"/>
        <v>12</v>
      </c>
      <c r="M25" s="20">
        <f t="shared" si="3"/>
        <v>1</v>
      </c>
      <c r="N25" s="21" t="str">
        <f t="shared" si="4"/>
        <v>N</v>
      </c>
      <c r="O25" s="1">
        <f t="shared" si="5"/>
        <v>0</v>
      </c>
      <c r="P25" s="2">
        <v>0</v>
      </c>
      <c r="Q25" s="19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 t="shared" si="6"/>
        <v>0</v>
      </c>
      <c r="Z25" s="2">
        <f t="shared" si="7"/>
        <v>0</v>
      </c>
      <c r="AA25" s="2">
        <f t="shared" si="8"/>
        <v>0</v>
      </c>
      <c r="AB25" s="145" t="str">
        <f t="shared" si="9"/>
        <v>TER A</v>
      </c>
      <c r="AC25" s="146">
        <f t="shared" si="1"/>
        <v>0</v>
      </c>
      <c r="AD25" s="2">
        <f t="shared" si="10"/>
        <v>0</v>
      </c>
      <c r="AE25" s="2">
        <f t="shared" si="11"/>
        <v>0</v>
      </c>
      <c r="AF25" s="2">
        <f t="shared" si="12"/>
        <v>0</v>
      </c>
      <c r="AV25" s="4"/>
    </row>
    <row r="26" spans="1:48" ht="10.5">
      <c r="A26" s="24">
        <f t="shared" si="13"/>
        <v>19</v>
      </c>
      <c r="B26" s="16"/>
      <c r="C26" s="107"/>
      <c r="D26" s="105"/>
      <c r="E26" s="26" t="s">
        <v>84</v>
      </c>
      <c r="F26" s="23">
        <v>44927</v>
      </c>
      <c r="G26" s="23">
        <v>45291</v>
      </c>
      <c r="H26" s="22" t="s">
        <v>20</v>
      </c>
      <c r="I26" s="22" t="s">
        <v>39</v>
      </c>
      <c r="J26" s="106" t="s">
        <v>22</v>
      </c>
      <c r="K26" s="1" t="s">
        <v>35</v>
      </c>
      <c r="L26" s="20">
        <f t="shared" si="2"/>
        <v>12</v>
      </c>
      <c r="M26" s="20">
        <f t="shared" si="3"/>
        <v>1</v>
      </c>
      <c r="N26" s="21" t="str">
        <f t="shared" si="4"/>
        <v>N</v>
      </c>
      <c r="O26" s="1">
        <f t="shared" si="5"/>
        <v>0</v>
      </c>
      <c r="P26" s="2">
        <v>0</v>
      </c>
      <c r="Q26" s="19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f t="shared" si="6"/>
        <v>0</v>
      </c>
      <c r="Z26" s="2">
        <f t="shared" si="7"/>
        <v>0</v>
      </c>
      <c r="AA26" s="2">
        <f t="shared" si="8"/>
        <v>0</v>
      </c>
      <c r="AB26" s="145" t="str">
        <f t="shared" si="9"/>
        <v>TER A</v>
      </c>
      <c r="AC26" s="146">
        <f t="shared" si="1"/>
        <v>0</v>
      </c>
      <c r="AD26" s="2">
        <f t="shared" si="10"/>
        <v>0</v>
      </c>
      <c r="AE26" s="2">
        <f t="shared" si="11"/>
        <v>0</v>
      </c>
      <c r="AF26" s="2">
        <f t="shared" si="12"/>
        <v>0</v>
      </c>
      <c r="AV26" s="4"/>
    </row>
    <row r="27" spans="1:48" ht="10.5">
      <c r="A27" s="24">
        <f t="shared" ref="A27:A36" si="14">+A16+1</f>
        <v>10</v>
      </c>
      <c r="B27" s="16"/>
      <c r="C27" s="107"/>
      <c r="D27" s="105"/>
      <c r="E27" s="26" t="s">
        <v>84</v>
      </c>
      <c r="F27" s="23">
        <v>44927</v>
      </c>
      <c r="G27" s="23">
        <v>45291</v>
      </c>
      <c r="H27" s="22" t="s">
        <v>20</v>
      </c>
      <c r="I27" s="22" t="s">
        <v>39</v>
      </c>
      <c r="J27" s="106" t="s">
        <v>22</v>
      </c>
      <c r="K27" s="1" t="s">
        <v>35</v>
      </c>
      <c r="L27" s="20">
        <f t="shared" si="2"/>
        <v>12</v>
      </c>
      <c r="M27" s="20">
        <f t="shared" si="3"/>
        <v>1</v>
      </c>
      <c r="N27" s="21" t="str">
        <f t="shared" si="4"/>
        <v>N</v>
      </c>
      <c r="O27" s="1">
        <f t="shared" si="5"/>
        <v>0</v>
      </c>
      <c r="P27" s="2">
        <v>0</v>
      </c>
      <c r="Q27" s="19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f t="shared" si="6"/>
        <v>0</v>
      </c>
      <c r="Z27" s="2">
        <f t="shared" si="7"/>
        <v>0</v>
      </c>
      <c r="AA27" s="2">
        <f t="shared" si="8"/>
        <v>0</v>
      </c>
      <c r="AB27" s="145" t="str">
        <f t="shared" si="9"/>
        <v>TER A</v>
      </c>
      <c r="AC27" s="146">
        <f t="shared" si="1"/>
        <v>0</v>
      </c>
      <c r="AD27" s="2">
        <f t="shared" si="10"/>
        <v>0</v>
      </c>
      <c r="AE27" s="2">
        <f t="shared" si="11"/>
        <v>0</v>
      </c>
      <c r="AF27" s="2">
        <f t="shared" si="12"/>
        <v>0</v>
      </c>
      <c r="AV27" s="4"/>
    </row>
    <row r="28" spans="1:48" ht="10.5">
      <c r="A28" s="24">
        <f t="shared" si="14"/>
        <v>11</v>
      </c>
      <c r="B28" s="16"/>
      <c r="C28" s="107"/>
      <c r="D28" s="105"/>
      <c r="E28" s="26" t="s">
        <v>84</v>
      </c>
      <c r="F28" s="23">
        <v>44927</v>
      </c>
      <c r="G28" s="23">
        <v>45291</v>
      </c>
      <c r="H28" s="22" t="s">
        <v>20</v>
      </c>
      <c r="I28" s="22" t="s">
        <v>39</v>
      </c>
      <c r="J28" s="106" t="s">
        <v>22</v>
      </c>
      <c r="K28" s="1" t="s">
        <v>35</v>
      </c>
      <c r="L28" s="20">
        <f t="shared" si="2"/>
        <v>12</v>
      </c>
      <c r="M28" s="20">
        <f t="shared" si="3"/>
        <v>1</v>
      </c>
      <c r="N28" s="21" t="str">
        <f t="shared" si="4"/>
        <v>N</v>
      </c>
      <c r="O28" s="1">
        <f t="shared" si="5"/>
        <v>0</v>
      </c>
      <c r="P28" s="2">
        <v>0</v>
      </c>
      <c r="Q28" s="19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f t="shared" si="6"/>
        <v>0</v>
      </c>
      <c r="Z28" s="2">
        <f t="shared" si="7"/>
        <v>0</v>
      </c>
      <c r="AA28" s="2">
        <f t="shared" si="8"/>
        <v>0</v>
      </c>
      <c r="AB28" s="145" t="str">
        <f t="shared" si="9"/>
        <v>TER A</v>
      </c>
      <c r="AC28" s="146">
        <f t="shared" si="1"/>
        <v>0</v>
      </c>
      <c r="AD28" s="2">
        <f t="shared" si="10"/>
        <v>0</v>
      </c>
      <c r="AE28" s="2">
        <f t="shared" si="11"/>
        <v>0</v>
      </c>
      <c r="AF28" s="2">
        <f t="shared" si="12"/>
        <v>0</v>
      </c>
      <c r="AV28" s="4"/>
    </row>
    <row r="29" spans="1:48" ht="10.5">
      <c r="A29" s="24">
        <f t="shared" si="14"/>
        <v>12</v>
      </c>
      <c r="B29" s="16"/>
      <c r="C29" s="107"/>
      <c r="D29" s="105"/>
      <c r="E29" s="26" t="s">
        <v>84</v>
      </c>
      <c r="F29" s="23">
        <v>44927</v>
      </c>
      <c r="G29" s="23">
        <v>45291</v>
      </c>
      <c r="H29" s="22" t="s">
        <v>20</v>
      </c>
      <c r="I29" s="22" t="s">
        <v>39</v>
      </c>
      <c r="J29" s="106" t="s">
        <v>22</v>
      </c>
      <c r="K29" s="1" t="s">
        <v>35</v>
      </c>
      <c r="L29" s="20">
        <f t="shared" si="2"/>
        <v>12</v>
      </c>
      <c r="M29" s="20">
        <f t="shared" si="3"/>
        <v>1</v>
      </c>
      <c r="N29" s="21" t="str">
        <f t="shared" si="4"/>
        <v>N</v>
      </c>
      <c r="O29" s="1">
        <f t="shared" si="5"/>
        <v>0</v>
      </c>
      <c r="P29" s="2">
        <v>0</v>
      </c>
      <c r="Q29" s="19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f t="shared" si="6"/>
        <v>0</v>
      </c>
      <c r="Z29" s="2">
        <f t="shared" si="7"/>
        <v>0</v>
      </c>
      <c r="AA29" s="2">
        <f t="shared" si="8"/>
        <v>0</v>
      </c>
      <c r="AB29" s="145" t="str">
        <f t="shared" si="9"/>
        <v>TER A</v>
      </c>
      <c r="AC29" s="146">
        <f t="shared" si="1"/>
        <v>0</v>
      </c>
      <c r="AD29" s="2">
        <f t="shared" si="10"/>
        <v>0</v>
      </c>
      <c r="AE29" s="2">
        <f t="shared" si="11"/>
        <v>0</v>
      </c>
      <c r="AF29" s="2">
        <f t="shared" si="12"/>
        <v>0</v>
      </c>
      <c r="AV29" s="4"/>
    </row>
    <row r="30" spans="1:48" ht="10.5">
      <c r="A30" s="24">
        <f t="shared" si="14"/>
        <v>13</v>
      </c>
      <c r="B30" s="16"/>
      <c r="C30" s="107"/>
      <c r="D30" s="105"/>
      <c r="E30" s="26" t="s">
        <v>84</v>
      </c>
      <c r="F30" s="23">
        <v>44927</v>
      </c>
      <c r="G30" s="23">
        <v>45291</v>
      </c>
      <c r="H30" s="22" t="s">
        <v>20</v>
      </c>
      <c r="I30" s="22" t="s">
        <v>39</v>
      </c>
      <c r="J30" s="106" t="s">
        <v>22</v>
      </c>
      <c r="K30" s="1" t="s">
        <v>35</v>
      </c>
      <c r="L30" s="20">
        <f t="shared" si="2"/>
        <v>12</v>
      </c>
      <c r="M30" s="20">
        <f t="shared" si="3"/>
        <v>1</v>
      </c>
      <c r="N30" s="21" t="str">
        <f t="shared" si="4"/>
        <v>N</v>
      </c>
      <c r="O30" s="1">
        <f t="shared" si="5"/>
        <v>0</v>
      </c>
      <c r="P30" s="2">
        <v>0</v>
      </c>
      <c r="Q30" s="19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6"/>
        <v>0</v>
      </c>
      <c r="Z30" s="2">
        <f t="shared" si="7"/>
        <v>0</v>
      </c>
      <c r="AA30" s="2">
        <f t="shared" si="8"/>
        <v>0</v>
      </c>
      <c r="AB30" s="145" t="str">
        <f t="shared" si="9"/>
        <v>TER A</v>
      </c>
      <c r="AC30" s="146">
        <f t="shared" si="1"/>
        <v>0</v>
      </c>
      <c r="AD30" s="2">
        <f t="shared" si="10"/>
        <v>0</v>
      </c>
      <c r="AE30" s="2">
        <f t="shared" si="11"/>
        <v>0</v>
      </c>
      <c r="AF30" s="2">
        <f t="shared" si="12"/>
        <v>0</v>
      </c>
      <c r="AV30" s="4"/>
    </row>
    <row r="31" spans="1:48" ht="10.5">
      <c r="A31" s="24">
        <f t="shared" si="14"/>
        <v>14</v>
      </c>
      <c r="B31" s="16"/>
      <c r="C31" s="107"/>
      <c r="D31" s="105"/>
      <c r="E31" s="26" t="s">
        <v>84</v>
      </c>
      <c r="F31" s="23">
        <v>44927</v>
      </c>
      <c r="G31" s="23">
        <v>45291</v>
      </c>
      <c r="H31" s="22" t="s">
        <v>20</v>
      </c>
      <c r="I31" s="22" t="s">
        <v>39</v>
      </c>
      <c r="J31" s="106" t="s">
        <v>22</v>
      </c>
      <c r="K31" s="1" t="s">
        <v>35</v>
      </c>
      <c r="L31" s="20">
        <f t="shared" si="2"/>
        <v>12</v>
      </c>
      <c r="M31" s="20">
        <f t="shared" si="3"/>
        <v>1</v>
      </c>
      <c r="N31" s="21" t="str">
        <f t="shared" si="4"/>
        <v>N</v>
      </c>
      <c r="O31" s="1">
        <f t="shared" si="5"/>
        <v>0</v>
      </c>
      <c r="P31" s="2">
        <v>0</v>
      </c>
      <c r="Q31" s="19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6"/>
        <v>0</v>
      </c>
      <c r="Z31" s="2">
        <f t="shared" si="7"/>
        <v>0</v>
      </c>
      <c r="AA31" s="2">
        <f t="shared" si="8"/>
        <v>0</v>
      </c>
      <c r="AB31" s="145" t="str">
        <f t="shared" si="9"/>
        <v>TER A</v>
      </c>
      <c r="AC31" s="146">
        <f t="shared" si="1"/>
        <v>0</v>
      </c>
      <c r="AD31" s="2">
        <f t="shared" si="10"/>
        <v>0</v>
      </c>
      <c r="AE31" s="2">
        <f t="shared" si="11"/>
        <v>0</v>
      </c>
      <c r="AF31" s="2">
        <f t="shared" si="12"/>
        <v>0</v>
      </c>
      <c r="AV31" s="4"/>
    </row>
    <row r="32" spans="1:48" ht="10.5">
      <c r="A32" s="24">
        <f t="shared" si="14"/>
        <v>15</v>
      </c>
      <c r="B32" s="16"/>
      <c r="C32" s="107"/>
      <c r="D32" s="105"/>
      <c r="E32" s="26" t="s">
        <v>84</v>
      </c>
      <c r="F32" s="23">
        <v>44927</v>
      </c>
      <c r="G32" s="23">
        <v>45291</v>
      </c>
      <c r="H32" s="22" t="s">
        <v>20</v>
      </c>
      <c r="I32" s="22" t="s">
        <v>39</v>
      </c>
      <c r="J32" s="106" t="s">
        <v>22</v>
      </c>
      <c r="K32" s="1" t="s">
        <v>35</v>
      </c>
      <c r="L32" s="20">
        <f t="shared" si="2"/>
        <v>12</v>
      </c>
      <c r="M32" s="20">
        <f t="shared" si="3"/>
        <v>1</v>
      </c>
      <c r="N32" s="21" t="str">
        <f t="shared" si="4"/>
        <v>N</v>
      </c>
      <c r="O32" s="1">
        <f t="shared" si="5"/>
        <v>0</v>
      </c>
      <c r="P32" s="2">
        <v>0</v>
      </c>
      <c r="Q32" s="19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6"/>
        <v>0</v>
      </c>
      <c r="Z32" s="2">
        <f t="shared" si="7"/>
        <v>0</v>
      </c>
      <c r="AA32" s="2">
        <f t="shared" si="8"/>
        <v>0</v>
      </c>
      <c r="AB32" s="145" t="str">
        <f t="shared" si="9"/>
        <v>TER A</v>
      </c>
      <c r="AC32" s="146">
        <f t="shared" si="1"/>
        <v>0</v>
      </c>
      <c r="AD32" s="2">
        <f t="shared" si="10"/>
        <v>0</v>
      </c>
      <c r="AE32" s="2">
        <f t="shared" si="11"/>
        <v>0</v>
      </c>
      <c r="AF32" s="2">
        <f t="shared" si="12"/>
        <v>0</v>
      </c>
      <c r="AV32" s="4"/>
    </row>
    <row r="33" spans="1:48" ht="10.5">
      <c r="A33" s="24">
        <f t="shared" si="14"/>
        <v>16</v>
      </c>
      <c r="B33" s="16"/>
      <c r="C33" s="107"/>
      <c r="D33" s="105"/>
      <c r="E33" s="26" t="s">
        <v>84</v>
      </c>
      <c r="F33" s="23">
        <v>44927</v>
      </c>
      <c r="G33" s="23">
        <v>45291</v>
      </c>
      <c r="H33" s="22" t="s">
        <v>20</v>
      </c>
      <c r="I33" s="22" t="s">
        <v>39</v>
      </c>
      <c r="J33" s="106" t="s">
        <v>22</v>
      </c>
      <c r="K33" s="1" t="s">
        <v>35</v>
      </c>
      <c r="L33" s="20">
        <f t="shared" si="2"/>
        <v>12</v>
      </c>
      <c r="M33" s="20">
        <f t="shared" si="3"/>
        <v>1</v>
      </c>
      <c r="N33" s="21" t="str">
        <f t="shared" si="4"/>
        <v>N</v>
      </c>
      <c r="O33" s="1">
        <f t="shared" si="5"/>
        <v>0</v>
      </c>
      <c r="P33" s="2">
        <v>0</v>
      </c>
      <c r="Q33" s="19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f t="shared" si="6"/>
        <v>0</v>
      </c>
      <c r="Z33" s="2">
        <f t="shared" si="7"/>
        <v>0</v>
      </c>
      <c r="AA33" s="2">
        <f t="shared" si="8"/>
        <v>0</v>
      </c>
      <c r="AB33" s="145" t="str">
        <f t="shared" si="9"/>
        <v>TER A</v>
      </c>
      <c r="AC33" s="146">
        <f t="shared" si="1"/>
        <v>0</v>
      </c>
      <c r="AD33" s="2">
        <f t="shared" si="10"/>
        <v>0</v>
      </c>
      <c r="AE33" s="2">
        <f t="shared" si="11"/>
        <v>0</v>
      </c>
      <c r="AF33" s="2">
        <f t="shared" si="12"/>
        <v>0</v>
      </c>
      <c r="AV33" s="4"/>
    </row>
    <row r="34" spans="1:48" ht="10.5">
      <c r="A34" s="24">
        <f t="shared" si="14"/>
        <v>17</v>
      </c>
      <c r="B34" s="16"/>
      <c r="C34" s="107"/>
      <c r="D34" s="105"/>
      <c r="E34" s="26" t="s">
        <v>84</v>
      </c>
      <c r="F34" s="23">
        <v>44927</v>
      </c>
      <c r="G34" s="23">
        <v>45291</v>
      </c>
      <c r="H34" s="22" t="s">
        <v>20</v>
      </c>
      <c r="I34" s="22" t="s">
        <v>39</v>
      </c>
      <c r="J34" s="106" t="s">
        <v>22</v>
      </c>
      <c r="K34" s="1" t="s">
        <v>35</v>
      </c>
      <c r="L34" s="20">
        <f t="shared" si="2"/>
        <v>12</v>
      </c>
      <c r="M34" s="20">
        <f t="shared" si="3"/>
        <v>1</v>
      </c>
      <c r="N34" s="21" t="str">
        <f t="shared" si="4"/>
        <v>N</v>
      </c>
      <c r="O34" s="1">
        <f t="shared" si="5"/>
        <v>0</v>
      </c>
      <c r="P34" s="2">
        <v>0</v>
      </c>
      <c r="Q34" s="19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f t="shared" si="6"/>
        <v>0</v>
      </c>
      <c r="Z34" s="2">
        <f t="shared" si="7"/>
        <v>0</v>
      </c>
      <c r="AA34" s="2">
        <f t="shared" si="8"/>
        <v>0</v>
      </c>
      <c r="AB34" s="145" t="str">
        <f t="shared" si="9"/>
        <v>TER A</v>
      </c>
      <c r="AC34" s="146">
        <f t="shared" si="1"/>
        <v>0</v>
      </c>
      <c r="AD34" s="2">
        <f t="shared" si="10"/>
        <v>0</v>
      </c>
      <c r="AE34" s="2">
        <f t="shared" si="11"/>
        <v>0</v>
      </c>
      <c r="AF34" s="2">
        <f t="shared" si="12"/>
        <v>0</v>
      </c>
      <c r="AV34" s="4"/>
    </row>
    <row r="35" spans="1:48" ht="10.5">
      <c r="A35" s="24">
        <f t="shared" si="14"/>
        <v>18</v>
      </c>
      <c r="B35" s="16"/>
      <c r="C35" s="107"/>
      <c r="D35" s="105"/>
      <c r="E35" s="26" t="s">
        <v>84</v>
      </c>
      <c r="F35" s="23">
        <v>44927</v>
      </c>
      <c r="G35" s="23">
        <v>45291</v>
      </c>
      <c r="H35" s="22" t="s">
        <v>20</v>
      </c>
      <c r="I35" s="22" t="s">
        <v>39</v>
      </c>
      <c r="J35" s="106" t="s">
        <v>22</v>
      </c>
      <c r="K35" s="1" t="s">
        <v>35</v>
      </c>
      <c r="L35" s="20">
        <f t="shared" si="2"/>
        <v>12</v>
      </c>
      <c r="M35" s="20">
        <f t="shared" si="3"/>
        <v>1</v>
      </c>
      <c r="N35" s="21" t="str">
        <f t="shared" si="4"/>
        <v>N</v>
      </c>
      <c r="O35" s="1">
        <f t="shared" si="5"/>
        <v>0</v>
      </c>
      <c r="P35" s="2">
        <v>0</v>
      </c>
      <c r="Q35" s="19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f t="shared" si="6"/>
        <v>0</v>
      </c>
      <c r="Z35" s="2">
        <f t="shared" si="7"/>
        <v>0</v>
      </c>
      <c r="AA35" s="2">
        <f t="shared" si="8"/>
        <v>0</v>
      </c>
      <c r="AB35" s="145" t="str">
        <f t="shared" si="9"/>
        <v>TER A</v>
      </c>
      <c r="AC35" s="146">
        <f t="shared" si="1"/>
        <v>0</v>
      </c>
      <c r="AD35" s="2">
        <f t="shared" si="10"/>
        <v>0</v>
      </c>
      <c r="AE35" s="2">
        <f t="shared" si="11"/>
        <v>0</v>
      </c>
      <c r="AF35" s="2">
        <f t="shared" si="12"/>
        <v>0</v>
      </c>
      <c r="AV35" s="4"/>
    </row>
    <row r="36" spans="1:48" ht="10.5">
      <c r="A36" s="24">
        <f t="shared" si="14"/>
        <v>19</v>
      </c>
      <c r="B36" s="16"/>
      <c r="C36" s="107"/>
      <c r="D36" s="105"/>
      <c r="E36" s="26" t="s">
        <v>84</v>
      </c>
      <c r="F36" s="23">
        <v>44927</v>
      </c>
      <c r="G36" s="23">
        <v>45291</v>
      </c>
      <c r="H36" s="22" t="s">
        <v>20</v>
      </c>
      <c r="I36" s="22" t="s">
        <v>39</v>
      </c>
      <c r="J36" s="106" t="s">
        <v>22</v>
      </c>
      <c r="K36" s="1" t="s">
        <v>35</v>
      </c>
      <c r="L36" s="20">
        <f t="shared" si="2"/>
        <v>12</v>
      </c>
      <c r="M36" s="20">
        <f t="shared" si="3"/>
        <v>1</v>
      </c>
      <c r="N36" s="21" t="str">
        <f t="shared" si="4"/>
        <v>N</v>
      </c>
      <c r="O36" s="1">
        <f t="shared" si="5"/>
        <v>0</v>
      </c>
      <c r="P36" s="2">
        <v>0</v>
      </c>
      <c r="Q36" s="19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f t="shared" si="6"/>
        <v>0</v>
      </c>
      <c r="Z36" s="2">
        <f t="shared" si="7"/>
        <v>0</v>
      </c>
      <c r="AA36" s="2">
        <f t="shared" si="8"/>
        <v>0</v>
      </c>
      <c r="AB36" s="145" t="str">
        <f t="shared" si="9"/>
        <v>TER A</v>
      </c>
      <c r="AC36" s="146">
        <f t="shared" si="1"/>
        <v>0</v>
      </c>
      <c r="AD36" s="2">
        <f t="shared" si="10"/>
        <v>0</v>
      </c>
      <c r="AE36" s="2">
        <f t="shared" si="11"/>
        <v>0</v>
      </c>
      <c r="AF36" s="2">
        <f t="shared" si="12"/>
        <v>0</v>
      </c>
      <c r="AV36" s="4"/>
    </row>
    <row r="37" spans="1:48" ht="10.5">
      <c r="A37" s="24">
        <f>+A26+1</f>
        <v>20</v>
      </c>
      <c r="B37" s="16"/>
      <c r="C37" s="107"/>
      <c r="D37" s="105"/>
      <c r="E37" s="26" t="s">
        <v>84</v>
      </c>
      <c r="F37" s="23">
        <v>44927</v>
      </c>
      <c r="G37" s="23">
        <v>45291</v>
      </c>
      <c r="H37" s="22" t="s">
        <v>20</v>
      </c>
      <c r="I37" s="22" t="s">
        <v>39</v>
      </c>
      <c r="J37" s="106" t="s">
        <v>22</v>
      </c>
      <c r="K37" s="1" t="s">
        <v>35</v>
      </c>
      <c r="L37" s="20">
        <f t="shared" si="2"/>
        <v>12</v>
      </c>
      <c r="M37" s="20">
        <f t="shared" si="3"/>
        <v>1</v>
      </c>
      <c r="N37" s="21" t="str">
        <f t="shared" si="4"/>
        <v>N</v>
      </c>
      <c r="O37" s="1">
        <f t="shared" si="5"/>
        <v>0</v>
      </c>
      <c r="P37" s="2">
        <v>0</v>
      </c>
      <c r="Q37" s="19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f t="shared" si="6"/>
        <v>0</v>
      </c>
      <c r="Z37" s="2">
        <f t="shared" si="7"/>
        <v>0</v>
      </c>
      <c r="AA37" s="2">
        <f t="shared" si="8"/>
        <v>0</v>
      </c>
      <c r="AB37" s="145" t="str">
        <f t="shared" si="9"/>
        <v>TER A</v>
      </c>
      <c r="AC37" s="146">
        <f t="shared" si="1"/>
        <v>0</v>
      </c>
      <c r="AD37" s="2">
        <f t="shared" si="10"/>
        <v>0</v>
      </c>
      <c r="AE37" s="2">
        <f t="shared" si="11"/>
        <v>0</v>
      </c>
      <c r="AF37" s="2">
        <f t="shared" si="12"/>
        <v>0</v>
      </c>
      <c r="AV37" s="4"/>
    </row>
    <row r="38" spans="1:48" ht="11" thickBot="1">
      <c r="A38" s="89"/>
      <c r="B38" s="90"/>
      <c r="C38" s="65"/>
      <c r="D38" s="65"/>
      <c r="E38" s="66"/>
      <c r="F38" s="67"/>
      <c r="G38" s="108"/>
      <c r="H38" s="96"/>
      <c r="I38" s="68"/>
      <c r="J38" s="68"/>
      <c r="K38" s="68"/>
      <c r="L38" s="91"/>
      <c r="M38" s="91"/>
      <c r="N38" s="91"/>
      <c r="O38" s="68"/>
      <c r="P38" s="17"/>
      <c r="Q38" s="17"/>
      <c r="R38" s="17"/>
      <c r="S38" s="17"/>
      <c r="T38" s="17"/>
      <c r="U38" s="17"/>
      <c r="V38" s="17"/>
      <c r="W38" s="17"/>
      <c r="X38" s="17"/>
      <c r="Y38" s="2"/>
      <c r="Z38" s="2"/>
      <c r="AA38" s="2"/>
      <c r="AB38" s="145"/>
      <c r="AC38" s="145"/>
      <c r="AD38" s="2"/>
      <c r="AE38" s="2"/>
      <c r="AF38" s="2"/>
      <c r="AV38" s="4"/>
    </row>
    <row r="39" spans="1:48" s="3" customFormat="1" ht="11.5" thickTop="1" thickBot="1">
      <c r="A39" s="92"/>
      <c r="B39" s="71" t="s">
        <v>24</v>
      </c>
      <c r="C39" s="69" t="s">
        <v>51</v>
      </c>
      <c r="D39" s="69" t="s">
        <v>51</v>
      </c>
      <c r="E39" s="70" t="s">
        <v>52</v>
      </c>
      <c r="F39" s="71"/>
      <c r="G39" s="71"/>
      <c r="H39" s="100"/>
      <c r="I39" s="71"/>
      <c r="J39" s="71"/>
      <c r="K39" s="71"/>
      <c r="L39" s="71"/>
      <c r="M39" s="71"/>
      <c r="N39" s="71"/>
      <c r="O39" s="93">
        <f t="shared" ref="O39:AA39" si="15">SUM(O7:O38)</f>
        <v>8</v>
      </c>
      <c r="P39" s="94">
        <f t="shared" si="15"/>
        <v>55100000</v>
      </c>
      <c r="Q39" s="94">
        <f t="shared" si="15"/>
        <v>0</v>
      </c>
      <c r="R39" s="94">
        <f t="shared" si="15"/>
        <v>8778500</v>
      </c>
      <c r="S39" s="94">
        <f t="shared" si="15"/>
        <v>32308000</v>
      </c>
      <c r="T39" s="94">
        <f t="shared" si="15"/>
        <v>2404128</v>
      </c>
      <c r="U39" s="94">
        <f t="shared" si="15"/>
        <v>0</v>
      </c>
      <c r="V39" s="94">
        <f t="shared" si="15"/>
        <v>0</v>
      </c>
      <c r="W39" s="94">
        <f t="shared" si="15"/>
        <v>0</v>
      </c>
      <c r="X39" s="94">
        <f t="shared" si="15"/>
        <v>1059200</v>
      </c>
      <c r="Y39" s="94">
        <f t="shared" si="15"/>
        <v>98590628</v>
      </c>
      <c r="Z39" s="94">
        <f t="shared" si="15"/>
        <v>0</v>
      </c>
      <c r="AA39" s="94">
        <f t="shared" si="15"/>
        <v>98590628</v>
      </c>
      <c r="AB39" s="147"/>
      <c r="AC39" s="147"/>
      <c r="AD39" s="94"/>
      <c r="AE39" s="94"/>
      <c r="AF39" s="94"/>
    </row>
    <row r="40" spans="1:48" ht="10.5" thickTop="1">
      <c r="AB40" s="132"/>
      <c r="AC40" s="132"/>
      <c r="AV40" s="4"/>
    </row>
    <row r="41" spans="1:48">
      <c r="P41" s="5"/>
      <c r="R41" s="5"/>
      <c r="T41" s="5"/>
      <c r="V41" s="5"/>
      <c r="X41" s="5"/>
      <c r="AB41" s="132"/>
      <c r="AC41" s="132"/>
      <c r="AV41" s="4"/>
    </row>
    <row r="42" spans="1:48">
      <c r="AB42" s="132"/>
      <c r="AC42" s="132"/>
      <c r="AV42" s="4"/>
    </row>
    <row r="43" spans="1:48">
      <c r="P43" s="5"/>
      <c r="AB43" s="132"/>
      <c r="AC43" s="132"/>
      <c r="AV43" s="4"/>
    </row>
    <row r="44" spans="1:48">
      <c r="P44" s="5"/>
      <c r="AB44" s="132"/>
      <c r="AC44" s="132"/>
      <c r="AV44" s="4"/>
    </row>
    <row r="45" spans="1:48">
      <c r="P45" s="5"/>
      <c r="AB45" s="132"/>
      <c r="AC45" s="132"/>
      <c r="AV45" s="4"/>
    </row>
    <row r="46" spans="1:48">
      <c r="Q46" s="5"/>
      <c r="AB46" s="132"/>
      <c r="AC46" s="132"/>
      <c r="AV46" s="4"/>
    </row>
    <row r="47" spans="1:48">
      <c r="Q47" s="5"/>
      <c r="AB47" s="132"/>
      <c r="AC47" s="132"/>
      <c r="AV47" s="4"/>
    </row>
    <row r="48" spans="1:48">
      <c r="Q48" s="5"/>
      <c r="AB48" s="132"/>
      <c r="AC48" s="132"/>
      <c r="AV48" s="4"/>
    </row>
    <row r="49" spans="14:48">
      <c r="Q49" s="5"/>
      <c r="AB49" s="132"/>
      <c r="AC49" s="132"/>
      <c r="AV49" s="4"/>
    </row>
    <row r="50" spans="14:48" ht="10.5">
      <c r="P50" s="72"/>
      <c r="Q50" s="72"/>
      <c r="AB50" s="132"/>
      <c r="AC50" s="132"/>
      <c r="AV50" s="4"/>
    </row>
    <row r="51" spans="14:48">
      <c r="Q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4:48" ht="10.5">
      <c r="P52" s="72"/>
      <c r="Q52" s="72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4:48" ht="10.5">
      <c r="N53" s="3"/>
      <c r="O53" s="3"/>
      <c r="P53" s="3"/>
      <c r="Q53" s="72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4:48"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4:48"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4:48"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4:48"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4:48"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4:48"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4:48"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4:48"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4:48"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4:48"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4:48"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36:45"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36:45"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36:45"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36:45"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36:45"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36:45"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6:45"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36:45"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36:45"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36:45"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36:45"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36:45"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36:45"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36:45"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36:45"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36:45"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36:45"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36:45"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36:45"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36:45"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36:45"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36:45"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36:45"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36:45"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36:45"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36:45"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36:45"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36:45"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36:45"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36:45"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36:45"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36:45"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36:45"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36:45"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36:45"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36:45"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36:45"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36:45"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36:45"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36:45"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36:45"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36:45"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36:45"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36:45"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36:45"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36:45"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36:45"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36:45"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36:45"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36:45"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36:45"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36:45"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36:45"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36:45"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36:45"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36:45"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36:45"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36:45"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36:45"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36:45"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36:45"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36:45"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36:45"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36:45"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36:45"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36:45"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36:45"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36:45"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36:45"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36:45"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36:45"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36:45"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36:45"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36:45"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36:45"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36:45"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36:45"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36:45"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36:45"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36:45"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36:45"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36:45"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36:45"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36:45"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36:45"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36:45"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36:45"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36:45"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36:45"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36:45"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36:45"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36:45"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36:45"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36:45"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36:45"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36:45"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36:45"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36:45"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36:45"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36:45"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36:45"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36:45"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36:45"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36:45"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36:45"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36:45"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36:45"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36:45"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36:45"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36:45"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36:45"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36:45"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36:45"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36:45"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36:45"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36:45"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36:45"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36:45"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36:45"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36:45"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36:45"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36:45"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36:45"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36:45"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36:45"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36:45"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36:45"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36:45"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36:45"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36:45"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36:45"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36:45"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36:45"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36:45"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36:45"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36:45"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36:45"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36:45"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36:45"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36:45"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36:45"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36:45"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36:45"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36:45"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36:45"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36:45"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36:45"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36:45"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36:45"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36:45"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36:45"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36:45"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36:45"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36:45"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36:45"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36:45"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36:45"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36:45"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36:45"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36:45"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36:45"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36:45"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36:45"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36:45"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36:45"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36:45"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36:45"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36:45"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36:45"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36:45"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36:45"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36:45"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36:45"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36:45"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36:45"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36:45"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36:45"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36:45"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36:45"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36:45"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36:45"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36:45"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36:45"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36:45"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36:45"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36:45"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36:45"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36:45"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36:45"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36:45"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36:45"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36:45"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36:45"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36:45"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36:45"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36:45"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36:45"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36:45"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36:45"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36:45"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36:45"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36:45"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36:45"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36:45"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36:45"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36:45"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36:45"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36:45"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36:45"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36:45"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36:45"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36:45"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36:45"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36:45"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36:45"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36:45"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36:45"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36:45"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36:45"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36:45"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36:45"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36:45"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36:45"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36:45"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36:45"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36:45"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36:45"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6:45"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6:45"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6:45"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6:45"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6:45"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6:45"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6:45"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6:45"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6:45"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6:45"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6:45"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6:45"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6:45"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6:45"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6:45"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6:45"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6:45"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6:45"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6:45"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6:45"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6:45"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6:45"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6:45"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6:45"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6:45"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6:45"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6:45"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6:45"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6:45"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6:45"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6:45"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6:45"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6:45"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</sheetData>
  <autoFilter ref="A7:AT72" xr:uid="{00000000-0001-0000-0700-000000000000}"/>
  <mergeCells count="8">
    <mergeCell ref="P5:P6"/>
    <mergeCell ref="AD5:AE5"/>
    <mergeCell ref="M5:M6"/>
    <mergeCell ref="A5:A6"/>
    <mergeCell ref="B5:B6"/>
    <mergeCell ref="C5:C6"/>
    <mergeCell ref="H5:H6"/>
    <mergeCell ref="I5:I6"/>
  </mergeCells>
  <phoneticPr fontId="19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V324"/>
  <sheetViews>
    <sheetView zoomScale="85" zoomScaleNormal="85" workbookViewId="0">
      <pane xSplit="5" ySplit="6" topLeftCell="T19" activePane="bottomRight" state="frozen"/>
      <selection activeCell="Z8" sqref="Z8"/>
      <selection pane="topRight" activeCell="Z8" sqref="Z8"/>
      <selection pane="bottomLeft" activeCell="Z8" sqref="Z8"/>
      <selection pane="bottomRight" activeCell="Z8" sqref="Z8"/>
    </sheetView>
  </sheetViews>
  <sheetFormatPr defaultColWidth="9.1796875" defaultRowHeight="10"/>
  <cols>
    <col min="1" max="1" width="5.453125" style="4" customWidth="1"/>
    <col min="2" max="2" width="14.81640625" style="4" bestFit="1" customWidth="1"/>
    <col min="3" max="4" width="21" style="4" bestFit="1" customWidth="1"/>
    <col min="5" max="5" width="16.26953125" style="62" bestFit="1" customWidth="1"/>
    <col min="6" max="7" width="8.81640625" style="4" customWidth="1"/>
    <col min="8" max="8" width="5.1796875" style="4" customWidth="1"/>
    <col min="9" max="9" width="9.1796875" style="4"/>
    <col min="10" max="10" width="9.1796875" style="4" customWidth="1"/>
    <col min="11" max="11" width="7.453125" style="4" customWidth="1"/>
    <col min="12" max="12" width="10.1796875" style="4" customWidth="1"/>
    <col min="13" max="13" width="6" style="4" customWidth="1"/>
    <col min="14" max="14" width="11.7265625" style="4" customWidth="1"/>
    <col min="15" max="15" width="5.81640625" style="4" customWidth="1"/>
    <col min="16" max="45" width="15.7265625" style="4" customWidth="1"/>
    <col min="46" max="46" width="24.1796875" style="4" customWidth="1"/>
    <col min="47" max="47" width="3.81640625" style="4" customWidth="1"/>
    <col min="48" max="48" width="11.26953125" style="112" bestFit="1" customWidth="1"/>
    <col min="49" max="16384" width="9.1796875" style="4"/>
  </cols>
  <sheetData>
    <row r="1" spans="1:48" ht="10.5">
      <c r="A1" s="3" t="s">
        <v>301</v>
      </c>
      <c r="AB1" s="132"/>
      <c r="AC1" s="132"/>
      <c r="AV1" s="4"/>
    </row>
    <row r="2" spans="1:48" ht="10.5">
      <c r="A2" s="3" t="s">
        <v>40</v>
      </c>
      <c r="AB2" s="132"/>
      <c r="AC2" s="132"/>
      <c r="AV2" s="4"/>
    </row>
    <row r="3" spans="1:48" ht="10.5">
      <c r="A3" s="3"/>
      <c r="X3" s="5"/>
      <c r="AB3" s="132"/>
      <c r="AC3" s="132"/>
      <c r="AV3" s="4"/>
    </row>
    <row r="4" spans="1:48" ht="11" thickBot="1">
      <c r="A4" s="6"/>
      <c r="B4" s="4">
        <v>1</v>
      </c>
      <c r="C4" s="4">
        <f>B4+1</f>
        <v>2</v>
      </c>
      <c r="D4" s="4">
        <f t="shared" ref="D4:AF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  <c r="Q4" s="4">
        <f t="shared" si="0"/>
        <v>16</v>
      </c>
      <c r="R4" s="4">
        <f t="shared" si="0"/>
        <v>17</v>
      </c>
      <c r="S4" s="4">
        <f t="shared" si="0"/>
        <v>18</v>
      </c>
      <c r="T4" s="4">
        <f t="shared" si="0"/>
        <v>19</v>
      </c>
      <c r="U4" s="4">
        <f t="shared" si="0"/>
        <v>20</v>
      </c>
      <c r="V4" s="4">
        <f t="shared" si="0"/>
        <v>21</v>
      </c>
      <c r="W4" s="4">
        <f t="shared" si="0"/>
        <v>22</v>
      </c>
      <c r="X4" s="4">
        <f t="shared" si="0"/>
        <v>23</v>
      </c>
      <c r="Y4" s="4">
        <f t="shared" si="0"/>
        <v>24</v>
      </c>
      <c r="Z4" s="4">
        <f t="shared" si="0"/>
        <v>25</v>
      </c>
      <c r="AA4" s="4">
        <f t="shared" si="0"/>
        <v>26</v>
      </c>
      <c r="AB4" s="4">
        <f t="shared" si="0"/>
        <v>27</v>
      </c>
      <c r="AC4" s="4">
        <f t="shared" si="0"/>
        <v>28</v>
      </c>
      <c r="AD4" s="4">
        <f t="shared" si="0"/>
        <v>29</v>
      </c>
      <c r="AE4" s="4">
        <f t="shared" si="0"/>
        <v>30</v>
      </c>
      <c r="AF4" s="4">
        <f t="shared" si="0"/>
        <v>31</v>
      </c>
      <c r="AV4" s="4"/>
    </row>
    <row r="5" spans="1:48" ht="13.5" customHeight="1" thickTop="1">
      <c r="A5" s="187" t="s">
        <v>0</v>
      </c>
      <c r="B5" s="185" t="s">
        <v>1</v>
      </c>
      <c r="C5" s="185" t="s">
        <v>2</v>
      </c>
      <c r="D5" s="7"/>
      <c r="E5" s="60"/>
      <c r="F5" s="7" t="s">
        <v>3</v>
      </c>
      <c r="G5" s="7" t="s">
        <v>209</v>
      </c>
      <c r="H5" s="185" t="s">
        <v>4</v>
      </c>
      <c r="I5" s="185" t="s">
        <v>5</v>
      </c>
      <c r="J5" s="7" t="s">
        <v>6</v>
      </c>
      <c r="K5" s="8" t="s">
        <v>41</v>
      </c>
      <c r="L5" s="8" t="s">
        <v>7</v>
      </c>
      <c r="M5" s="189" t="s">
        <v>8</v>
      </c>
      <c r="N5" s="7" t="s">
        <v>26</v>
      </c>
      <c r="O5" s="8" t="s">
        <v>9</v>
      </c>
      <c r="P5" s="185" t="s">
        <v>42</v>
      </c>
      <c r="Q5" s="8" t="s">
        <v>43</v>
      </c>
      <c r="R5" s="7" t="s">
        <v>10</v>
      </c>
      <c r="S5" s="7" t="s">
        <v>31</v>
      </c>
      <c r="T5" s="7" t="s">
        <v>28</v>
      </c>
      <c r="U5" s="7" t="s">
        <v>30</v>
      </c>
      <c r="V5" s="9" t="s">
        <v>275</v>
      </c>
      <c r="W5" s="10" t="s">
        <v>44</v>
      </c>
      <c r="X5" s="9" t="s">
        <v>45</v>
      </c>
      <c r="Y5" s="9" t="s">
        <v>272</v>
      </c>
      <c r="Z5" s="9" t="s">
        <v>272</v>
      </c>
      <c r="AA5" s="9" t="s">
        <v>212</v>
      </c>
      <c r="AB5" s="9" t="s">
        <v>277</v>
      </c>
      <c r="AC5" s="9" t="s">
        <v>279</v>
      </c>
      <c r="AD5" s="183" t="s">
        <v>211</v>
      </c>
      <c r="AE5" s="184"/>
      <c r="AF5" s="143" t="s">
        <v>211</v>
      </c>
      <c r="AV5" s="4"/>
    </row>
    <row r="6" spans="1:48" ht="13.5" customHeight="1" thickBot="1">
      <c r="A6" s="188"/>
      <c r="B6" s="186"/>
      <c r="C6" s="186"/>
      <c r="D6" s="11" t="s">
        <v>50</v>
      </c>
      <c r="E6" s="61" t="s">
        <v>26</v>
      </c>
      <c r="F6" s="11" t="s">
        <v>46</v>
      </c>
      <c r="G6" s="11" t="s">
        <v>46</v>
      </c>
      <c r="H6" s="186"/>
      <c r="I6" s="186"/>
      <c r="J6" s="11" t="s">
        <v>14</v>
      </c>
      <c r="K6" s="12" t="s">
        <v>14</v>
      </c>
      <c r="L6" s="12" t="s">
        <v>15</v>
      </c>
      <c r="M6" s="190"/>
      <c r="N6" s="11" t="s">
        <v>14</v>
      </c>
      <c r="O6" s="12" t="s">
        <v>16</v>
      </c>
      <c r="P6" s="186"/>
      <c r="Q6" s="12" t="s">
        <v>47</v>
      </c>
      <c r="R6" s="11" t="s">
        <v>27</v>
      </c>
      <c r="S6" s="11" t="s">
        <v>32</v>
      </c>
      <c r="T6" s="11" t="s">
        <v>29</v>
      </c>
      <c r="U6" s="11" t="s">
        <v>17</v>
      </c>
      <c r="V6" s="13" t="s">
        <v>276</v>
      </c>
      <c r="W6" s="14" t="s">
        <v>48</v>
      </c>
      <c r="X6" s="13" t="s">
        <v>18</v>
      </c>
      <c r="Y6" s="13" t="s">
        <v>273</v>
      </c>
      <c r="Z6" s="13" t="s">
        <v>48</v>
      </c>
      <c r="AA6" s="13" t="s">
        <v>274</v>
      </c>
      <c r="AB6" s="13" t="s">
        <v>278</v>
      </c>
      <c r="AC6" s="13" t="s">
        <v>278</v>
      </c>
      <c r="AD6" s="133" t="s">
        <v>47</v>
      </c>
      <c r="AE6" s="133" t="s">
        <v>280</v>
      </c>
      <c r="AF6" s="144" t="s">
        <v>292</v>
      </c>
      <c r="AV6" s="4"/>
    </row>
    <row r="7" spans="1:48" ht="10.5" thickTop="1">
      <c r="A7" s="88"/>
      <c r="B7" s="15"/>
      <c r="C7" s="15"/>
      <c r="D7" s="15"/>
      <c r="E7" s="63"/>
      <c r="F7" s="64"/>
      <c r="G7" s="6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2"/>
      <c r="Z7" s="2"/>
      <c r="AA7" s="2"/>
      <c r="AB7" s="145"/>
      <c r="AC7" s="145"/>
      <c r="AD7" s="2"/>
      <c r="AE7" s="2"/>
      <c r="AF7" s="2"/>
      <c r="AV7" s="4"/>
    </row>
    <row r="8" spans="1:48" ht="10.5">
      <c r="A8" s="24">
        <v>1</v>
      </c>
      <c r="B8" s="16" t="s">
        <v>244</v>
      </c>
      <c r="C8" s="107" t="s">
        <v>294</v>
      </c>
      <c r="D8" s="105" t="s">
        <v>225</v>
      </c>
      <c r="E8" s="26" t="s">
        <v>293</v>
      </c>
      <c r="F8" s="23">
        <v>44927</v>
      </c>
      <c r="G8" s="23">
        <v>45291</v>
      </c>
      <c r="H8" s="22" t="s">
        <v>21</v>
      </c>
      <c r="I8" s="22" t="s">
        <v>39</v>
      </c>
      <c r="J8" s="106" t="s">
        <v>22</v>
      </c>
      <c r="K8" s="1" t="s">
        <v>35</v>
      </c>
      <c r="L8" s="20">
        <f>13-MONTH(F8)</f>
        <v>12</v>
      </c>
      <c r="M8" s="20">
        <f>IF(J8="Y",12/L8,1)</f>
        <v>1</v>
      </c>
      <c r="N8" s="21" t="str">
        <f>IF(E8="000000000000000","N","Y")</f>
        <v>Y</v>
      </c>
      <c r="O8" s="1">
        <f>IF(P8&gt;0,1,0)</f>
        <v>1</v>
      </c>
      <c r="P8" s="2">
        <v>8800000</v>
      </c>
      <c r="Q8" s="19">
        <v>0</v>
      </c>
      <c r="R8" s="2">
        <v>0</v>
      </c>
      <c r="S8" s="2">
        <v>10221000</v>
      </c>
      <c r="T8" s="2">
        <v>367740</v>
      </c>
      <c r="U8" s="2">
        <v>0</v>
      </c>
      <c r="V8" s="2">
        <v>0</v>
      </c>
      <c r="W8" s="2">
        <v>0</v>
      </c>
      <c r="X8" s="2">
        <v>162000</v>
      </c>
      <c r="Y8" s="2">
        <f>SUM(P8:U8)</f>
        <v>19388740</v>
      </c>
      <c r="Z8" s="2">
        <f>SUM(V8:W8)</f>
        <v>0</v>
      </c>
      <c r="AA8" s="2">
        <f>Y8+Z8</f>
        <v>19388740</v>
      </c>
      <c r="AB8" s="145" t="str">
        <f>IF(OR(I8="T/K",I8="TK/0",I8="TK/1",I8="K/0"),"TER A",IF(OR(I8="TK/2",I8="TK/3",I8="K/1",I8="K/2"),"TER B","TER C"))</f>
        <v>TER A</v>
      </c>
      <c r="AC8" s="146">
        <f t="shared" ref="AC8:AC37" si="1">IF(AB8="TER A",VLOOKUP(AA8,TERA,4,TRUE),IF(AB8="TER B",VLOOKUP(AA8,TERB,4,TRUE),VLOOKUP(AA8,TERC,4,TRUE)))</f>
        <v>0.08</v>
      </c>
      <c r="AD8" s="2">
        <f>ROUND(IF(N8="Y",Y8*AC8,(Y8*AC8)*120%),0)</f>
        <v>1551099</v>
      </c>
      <c r="AE8" s="2">
        <f>ROUND(IF(N8="Y",Z8*AC8,(Z8*AC8)*120%),0)</f>
        <v>0</v>
      </c>
      <c r="AF8" s="2">
        <f>ROUND(IF(N8="Y",AA8*AC8,(AA8*AC8)*120%),0)</f>
        <v>1551099</v>
      </c>
      <c r="AG8" s="109"/>
      <c r="AH8" s="109"/>
      <c r="AV8" s="4"/>
    </row>
    <row r="9" spans="1:48" ht="10.5">
      <c r="A9" s="24">
        <f>+A8+1</f>
        <v>2</v>
      </c>
      <c r="B9" s="16" t="s">
        <v>244</v>
      </c>
      <c r="C9" s="107" t="s">
        <v>295</v>
      </c>
      <c r="D9" s="105" t="s">
        <v>226</v>
      </c>
      <c r="E9" s="26" t="s">
        <v>84</v>
      </c>
      <c r="F9" s="23">
        <v>44927</v>
      </c>
      <c r="G9" s="23">
        <v>45291</v>
      </c>
      <c r="H9" s="22" t="s">
        <v>20</v>
      </c>
      <c r="I9" s="22" t="s">
        <v>39</v>
      </c>
      <c r="J9" s="106" t="s">
        <v>22</v>
      </c>
      <c r="K9" s="1" t="s">
        <v>35</v>
      </c>
      <c r="L9" s="20">
        <f t="shared" ref="L9:L37" si="2">13-MONTH(F9)</f>
        <v>12</v>
      </c>
      <c r="M9" s="20">
        <f t="shared" ref="M9:M37" si="3">IF(J9="Y",12/L9,1)</f>
        <v>1</v>
      </c>
      <c r="N9" s="21" t="str">
        <f t="shared" ref="N9:N37" si="4">IF(E9="000000000000000","N","Y")</f>
        <v>N</v>
      </c>
      <c r="O9" s="1">
        <f t="shared" ref="O9:O37" si="5">IF(P9&gt;0,1,0)</f>
        <v>1</v>
      </c>
      <c r="P9" s="2">
        <v>2500000</v>
      </c>
      <c r="Q9" s="19">
        <v>0</v>
      </c>
      <c r="R9" s="2">
        <v>4380000</v>
      </c>
      <c r="S9" s="2">
        <v>0</v>
      </c>
      <c r="T9" s="2">
        <v>222559</v>
      </c>
      <c r="U9" s="2">
        <v>0</v>
      </c>
      <c r="V9" s="2">
        <v>0</v>
      </c>
      <c r="W9" s="2">
        <v>0</v>
      </c>
      <c r="X9" s="2">
        <v>98100</v>
      </c>
      <c r="Y9" s="2">
        <f t="shared" ref="Y9:Y37" si="6">SUM(P9:U9)</f>
        <v>7102559</v>
      </c>
      <c r="Z9" s="2">
        <f t="shared" ref="Z9:Z37" si="7">SUM(V9:W9)</f>
        <v>0</v>
      </c>
      <c r="AA9" s="2">
        <f t="shared" ref="AA9:AA37" si="8">Y9+Z9</f>
        <v>7102559</v>
      </c>
      <c r="AB9" s="145" t="str">
        <f t="shared" ref="AB9:AB37" si="9">IF(OR(I9="T/K",I9="TK/0",I9="TK/1",I9="K/0"),"TER A",IF(OR(I9="TK/2",I9="TK/3",I9="K/1",I9="K/2"),"TER B","TER C"))</f>
        <v>TER A</v>
      </c>
      <c r="AC9" s="146">
        <f t="shared" si="1"/>
        <v>1.2500000000000001E-2</v>
      </c>
      <c r="AD9" s="2">
        <f t="shared" ref="AD9:AD37" si="10">ROUND(IF(N9="Y",Y9*AC9,(Y9*AC9)*120%),0)</f>
        <v>106538</v>
      </c>
      <c r="AE9" s="2">
        <f t="shared" ref="AE9:AE37" si="11">ROUND(IF(N9="Y",Z9*AC9,(Z9*AC9)*120%),0)</f>
        <v>0</v>
      </c>
      <c r="AF9" s="2">
        <f t="shared" ref="AF9:AF37" si="12">ROUND(IF(N9="Y",AA9*AC9,(AA9*AC9)*120%),0)</f>
        <v>106538</v>
      </c>
      <c r="AG9" s="109"/>
      <c r="AH9" s="109"/>
      <c r="AV9" s="4"/>
    </row>
    <row r="10" spans="1:48" ht="10.5">
      <c r="A10" s="24">
        <f t="shared" ref="A10:A26" si="13">+A9+1</f>
        <v>3</v>
      </c>
      <c r="B10" s="16" t="s">
        <v>244</v>
      </c>
      <c r="C10" s="107" t="s">
        <v>296</v>
      </c>
      <c r="D10" s="105" t="s">
        <v>225</v>
      </c>
      <c r="E10" s="26" t="s">
        <v>293</v>
      </c>
      <c r="F10" s="23">
        <v>44927</v>
      </c>
      <c r="G10" s="23">
        <v>45291</v>
      </c>
      <c r="H10" s="22" t="s">
        <v>20</v>
      </c>
      <c r="I10" s="22" t="s">
        <v>23</v>
      </c>
      <c r="J10" s="106" t="s">
        <v>22</v>
      </c>
      <c r="K10" s="1" t="s">
        <v>35</v>
      </c>
      <c r="L10" s="20">
        <f t="shared" si="2"/>
        <v>12</v>
      </c>
      <c r="M10" s="20">
        <f t="shared" si="3"/>
        <v>1</v>
      </c>
      <c r="N10" s="21" t="str">
        <f t="shared" si="4"/>
        <v>Y</v>
      </c>
      <c r="O10" s="1">
        <f t="shared" si="5"/>
        <v>1</v>
      </c>
      <c r="P10" s="2">
        <v>9400000</v>
      </c>
      <c r="Q10" s="19">
        <v>0</v>
      </c>
      <c r="R10" s="2">
        <v>0</v>
      </c>
      <c r="S10" s="2">
        <v>13258000</v>
      </c>
      <c r="T10" s="2">
        <v>408600</v>
      </c>
      <c r="U10" s="2">
        <v>0</v>
      </c>
      <c r="V10" s="2">
        <v>0</v>
      </c>
      <c r="W10" s="2">
        <v>0</v>
      </c>
      <c r="X10" s="2">
        <v>180000</v>
      </c>
      <c r="Y10" s="2">
        <f t="shared" si="6"/>
        <v>23066600</v>
      </c>
      <c r="Z10" s="2">
        <f t="shared" si="7"/>
        <v>0</v>
      </c>
      <c r="AA10" s="2">
        <f t="shared" si="8"/>
        <v>23066600</v>
      </c>
      <c r="AB10" s="145" t="str">
        <f t="shared" si="9"/>
        <v>TER B</v>
      </c>
      <c r="AC10" s="146">
        <f t="shared" si="1"/>
        <v>0.09</v>
      </c>
      <c r="AD10" s="2">
        <f t="shared" si="10"/>
        <v>2075994</v>
      </c>
      <c r="AE10" s="2">
        <f t="shared" si="11"/>
        <v>0</v>
      </c>
      <c r="AF10" s="2">
        <f t="shared" si="12"/>
        <v>2075994</v>
      </c>
      <c r="AG10" s="109"/>
      <c r="AH10" s="109"/>
      <c r="AV10" s="4"/>
    </row>
    <row r="11" spans="1:48" ht="10.5">
      <c r="A11" s="24">
        <f t="shared" si="13"/>
        <v>4</v>
      </c>
      <c r="B11" s="16" t="s">
        <v>244</v>
      </c>
      <c r="C11" s="107" t="s">
        <v>216</v>
      </c>
      <c r="D11" s="105" t="s">
        <v>227</v>
      </c>
      <c r="E11" s="26" t="s">
        <v>293</v>
      </c>
      <c r="F11" s="23">
        <v>44927</v>
      </c>
      <c r="G11" s="23">
        <v>45291</v>
      </c>
      <c r="H11" s="22" t="s">
        <v>21</v>
      </c>
      <c r="I11" s="22" t="s">
        <v>39</v>
      </c>
      <c r="J11" s="106" t="s">
        <v>22</v>
      </c>
      <c r="K11" s="1" t="s">
        <v>35</v>
      </c>
      <c r="L11" s="20">
        <f t="shared" si="2"/>
        <v>12</v>
      </c>
      <c r="M11" s="20">
        <f t="shared" si="3"/>
        <v>1</v>
      </c>
      <c r="N11" s="21" t="str">
        <f t="shared" si="4"/>
        <v>Y</v>
      </c>
      <c r="O11" s="1">
        <f t="shared" si="5"/>
        <v>1</v>
      </c>
      <c r="P11" s="2">
        <v>6100000</v>
      </c>
      <c r="Q11" s="19">
        <v>0</v>
      </c>
      <c r="R11" s="2">
        <v>797500</v>
      </c>
      <c r="S11" s="2">
        <v>0</v>
      </c>
      <c r="T11" s="2">
        <v>256510</v>
      </c>
      <c r="U11" s="2">
        <v>0</v>
      </c>
      <c r="V11" s="2">
        <v>0</v>
      </c>
      <c r="W11" s="2">
        <v>0</v>
      </c>
      <c r="X11" s="2">
        <v>113000</v>
      </c>
      <c r="Y11" s="2">
        <f t="shared" si="6"/>
        <v>7154010</v>
      </c>
      <c r="Z11" s="2">
        <f t="shared" si="7"/>
        <v>0</v>
      </c>
      <c r="AA11" s="2">
        <f t="shared" si="8"/>
        <v>7154010</v>
      </c>
      <c r="AB11" s="145" t="str">
        <f t="shared" si="9"/>
        <v>TER A</v>
      </c>
      <c r="AC11" s="146">
        <f t="shared" si="1"/>
        <v>1.2500000000000001E-2</v>
      </c>
      <c r="AD11" s="2">
        <f t="shared" si="10"/>
        <v>89425</v>
      </c>
      <c r="AE11" s="2">
        <f t="shared" si="11"/>
        <v>0</v>
      </c>
      <c r="AF11" s="2">
        <f t="shared" si="12"/>
        <v>89425</v>
      </c>
      <c r="AG11" s="109"/>
      <c r="AH11" s="109"/>
      <c r="AV11" s="4"/>
    </row>
    <row r="12" spans="1:48" ht="10.5">
      <c r="A12" s="24">
        <f t="shared" si="13"/>
        <v>5</v>
      </c>
      <c r="B12" s="16" t="s">
        <v>244</v>
      </c>
      <c r="C12" s="107" t="s">
        <v>297</v>
      </c>
      <c r="D12" s="105" t="s">
        <v>225</v>
      </c>
      <c r="E12" s="26" t="s">
        <v>293</v>
      </c>
      <c r="F12" s="23">
        <v>44927</v>
      </c>
      <c r="G12" s="23">
        <v>45291</v>
      </c>
      <c r="H12" s="22" t="s">
        <v>20</v>
      </c>
      <c r="I12" s="22" t="s">
        <v>33</v>
      </c>
      <c r="J12" s="106" t="s">
        <v>22</v>
      </c>
      <c r="K12" s="1" t="s">
        <v>35</v>
      </c>
      <c r="L12" s="20">
        <f t="shared" si="2"/>
        <v>12</v>
      </c>
      <c r="M12" s="20">
        <f t="shared" si="3"/>
        <v>1</v>
      </c>
      <c r="N12" s="21" t="str">
        <f t="shared" si="4"/>
        <v>Y</v>
      </c>
      <c r="O12" s="1">
        <f t="shared" si="5"/>
        <v>1</v>
      </c>
      <c r="P12" s="2">
        <v>11600000</v>
      </c>
      <c r="Q12" s="19">
        <v>0</v>
      </c>
      <c r="R12" s="2">
        <v>465000</v>
      </c>
      <c r="S12" s="2">
        <v>8674000</v>
      </c>
      <c r="T12" s="2">
        <v>449460</v>
      </c>
      <c r="U12" s="2">
        <v>0</v>
      </c>
      <c r="V12" s="2">
        <v>0</v>
      </c>
      <c r="W12" s="2">
        <v>0</v>
      </c>
      <c r="X12" s="2">
        <v>198000</v>
      </c>
      <c r="Y12" s="2">
        <f t="shared" si="6"/>
        <v>21188460</v>
      </c>
      <c r="Z12" s="2">
        <f t="shared" si="7"/>
        <v>0</v>
      </c>
      <c r="AA12" s="2">
        <f t="shared" si="8"/>
        <v>21188460</v>
      </c>
      <c r="AB12" s="145" t="str">
        <f t="shared" si="9"/>
        <v>TER A</v>
      </c>
      <c r="AC12" s="146">
        <f t="shared" si="1"/>
        <v>0.09</v>
      </c>
      <c r="AD12" s="2">
        <f t="shared" si="10"/>
        <v>1906961</v>
      </c>
      <c r="AE12" s="2">
        <f t="shared" si="11"/>
        <v>0</v>
      </c>
      <c r="AF12" s="2">
        <f t="shared" si="12"/>
        <v>1906961</v>
      </c>
      <c r="AG12" s="109"/>
      <c r="AH12" s="109"/>
      <c r="AV12" s="4"/>
    </row>
    <row r="13" spans="1:48" ht="10.5">
      <c r="A13" s="24">
        <f t="shared" si="13"/>
        <v>6</v>
      </c>
      <c r="B13" s="16" t="s">
        <v>244</v>
      </c>
      <c r="C13" s="107" t="s">
        <v>298</v>
      </c>
      <c r="D13" s="105" t="s">
        <v>230</v>
      </c>
      <c r="E13" s="26" t="s">
        <v>293</v>
      </c>
      <c r="F13" s="23">
        <v>44927</v>
      </c>
      <c r="G13" s="23">
        <v>45291</v>
      </c>
      <c r="H13" s="22" t="s">
        <v>20</v>
      </c>
      <c r="I13" s="22" t="s">
        <v>23</v>
      </c>
      <c r="J13" s="106" t="s">
        <v>22</v>
      </c>
      <c r="K13" s="1" t="s">
        <v>35</v>
      </c>
      <c r="L13" s="20">
        <f t="shared" si="2"/>
        <v>12</v>
      </c>
      <c r="M13" s="20">
        <f t="shared" si="3"/>
        <v>1</v>
      </c>
      <c r="N13" s="21" t="str">
        <f t="shared" si="4"/>
        <v>Y</v>
      </c>
      <c r="O13" s="1">
        <f t="shared" si="5"/>
        <v>1</v>
      </c>
      <c r="P13" s="2">
        <v>4900000</v>
      </c>
      <c r="Q13" s="19">
        <v>0</v>
      </c>
      <c r="R13" s="2">
        <v>1293500</v>
      </c>
      <c r="S13" s="2">
        <v>52000</v>
      </c>
      <c r="T13" s="2">
        <v>222559</v>
      </c>
      <c r="U13" s="2">
        <v>0</v>
      </c>
      <c r="V13" s="2">
        <v>0</v>
      </c>
      <c r="W13" s="2">
        <v>0</v>
      </c>
      <c r="X13" s="2">
        <v>98100</v>
      </c>
      <c r="Y13" s="2">
        <f t="shared" si="6"/>
        <v>6468059</v>
      </c>
      <c r="Z13" s="2">
        <f t="shared" si="7"/>
        <v>0</v>
      </c>
      <c r="AA13" s="2">
        <f t="shared" si="8"/>
        <v>6468059</v>
      </c>
      <c r="AB13" s="145" t="str">
        <f t="shared" si="9"/>
        <v>TER B</v>
      </c>
      <c r="AC13" s="146">
        <f t="shared" si="1"/>
        <v>2.5000000000000001E-3</v>
      </c>
      <c r="AD13" s="2">
        <f t="shared" si="10"/>
        <v>16170</v>
      </c>
      <c r="AE13" s="2">
        <f t="shared" si="11"/>
        <v>0</v>
      </c>
      <c r="AF13" s="2">
        <f t="shared" si="12"/>
        <v>16170</v>
      </c>
      <c r="AG13" s="109"/>
      <c r="AH13" s="109"/>
      <c r="AV13" s="4"/>
    </row>
    <row r="14" spans="1:48" ht="10.5">
      <c r="A14" s="24">
        <f t="shared" si="13"/>
        <v>7</v>
      </c>
      <c r="B14" s="16" t="s">
        <v>244</v>
      </c>
      <c r="C14" s="107" t="s">
        <v>299</v>
      </c>
      <c r="D14" s="105" t="s">
        <v>227</v>
      </c>
      <c r="E14" s="26" t="s">
        <v>293</v>
      </c>
      <c r="F14" s="23">
        <v>44927</v>
      </c>
      <c r="G14" s="23">
        <v>45291</v>
      </c>
      <c r="H14" s="22" t="s">
        <v>21</v>
      </c>
      <c r="I14" s="22" t="s">
        <v>39</v>
      </c>
      <c r="J14" s="106" t="s">
        <v>22</v>
      </c>
      <c r="K14" s="1" t="s">
        <v>35</v>
      </c>
      <c r="L14" s="20">
        <f t="shared" si="2"/>
        <v>12</v>
      </c>
      <c r="M14" s="20">
        <f t="shared" si="3"/>
        <v>1</v>
      </c>
      <c r="N14" s="21" t="str">
        <f t="shared" si="4"/>
        <v>Y</v>
      </c>
      <c r="O14" s="1">
        <f t="shared" si="5"/>
        <v>1</v>
      </c>
      <c r="P14" s="2">
        <v>6100000</v>
      </c>
      <c r="Q14" s="19">
        <v>0</v>
      </c>
      <c r="R14" s="2">
        <v>617500</v>
      </c>
      <c r="S14" s="2">
        <v>0</v>
      </c>
      <c r="T14" s="2">
        <v>236080</v>
      </c>
      <c r="U14" s="2">
        <v>0</v>
      </c>
      <c r="V14" s="2">
        <v>0</v>
      </c>
      <c r="W14" s="2">
        <v>0</v>
      </c>
      <c r="X14" s="2">
        <v>104000</v>
      </c>
      <c r="Y14" s="2">
        <f t="shared" si="6"/>
        <v>6953580</v>
      </c>
      <c r="Z14" s="2">
        <f t="shared" si="7"/>
        <v>0</v>
      </c>
      <c r="AA14" s="2">
        <f t="shared" si="8"/>
        <v>6953580</v>
      </c>
      <c r="AB14" s="145" t="str">
        <f t="shared" si="9"/>
        <v>TER A</v>
      </c>
      <c r="AC14" s="146">
        <f t="shared" si="1"/>
        <v>1.2500000000000001E-2</v>
      </c>
      <c r="AD14" s="2">
        <f t="shared" si="10"/>
        <v>86920</v>
      </c>
      <c r="AE14" s="2">
        <f t="shared" si="11"/>
        <v>0</v>
      </c>
      <c r="AF14" s="2">
        <f t="shared" si="12"/>
        <v>86920</v>
      </c>
      <c r="AG14" s="109"/>
      <c r="AH14" s="109"/>
      <c r="AV14" s="4"/>
    </row>
    <row r="15" spans="1:48" ht="10.5">
      <c r="A15" s="24">
        <f t="shared" si="13"/>
        <v>8</v>
      </c>
      <c r="B15" s="16" t="s">
        <v>244</v>
      </c>
      <c r="C15" s="107" t="s">
        <v>300</v>
      </c>
      <c r="D15" s="105" t="s">
        <v>230</v>
      </c>
      <c r="E15" s="26" t="s">
        <v>293</v>
      </c>
      <c r="F15" s="23">
        <v>44927</v>
      </c>
      <c r="G15" s="23">
        <v>45291</v>
      </c>
      <c r="H15" s="22" t="s">
        <v>20</v>
      </c>
      <c r="I15" s="22" t="s">
        <v>23</v>
      </c>
      <c r="J15" s="106" t="s">
        <v>22</v>
      </c>
      <c r="K15" s="1" t="s">
        <v>35</v>
      </c>
      <c r="L15" s="20">
        <f t="shared" si="2"/>
        <v>12</v>
      </c>
      <c r="M15" s="20">
        <f t="shared" si="3"/>
        <v>1</v>
      </c>
      <c r="N15" s="21" t="str">
        <f t="shared" si="4"/>
        <v>Y</v>
      </c>
      <c r="O15" s="1">
        <f t="shared" si="5"/>
        <v>1</v>
      </c>
      <c r="P15" s="2">
        <v>5700000</v>
      </c>
      <c r="Q15" s="19">
        <v>0</v>
      </c>
      <c r="R15" s="2">
        <v>1225000</v>
      </c>
      <c r="S15" s="2">
        <v>103000</v>
      </c>
      <c r="T15" s="2">
        <v>240620</v>
      </c>
      <c r="U15" s="2">
        <v>0</v>
      </c>
      <c r="V15" s="2">
        <v>0</v>
      </c>
      <c r="W15" s="2">
        <v>0</v>
      </c>
      <c r="X15" s="2">
        <v>106000</v>
      </c>
      <c r="Y15" s="2">
        <f t="shared" si="6"/>
        <v>7268620</v>
      </c>
      <c r="Z15" s="2">
        <f t="shared" si="7"/>
        <v>0</v>
      </c>
      <c r="AA15" s="2">
        <f t="shared" si="8"/>
        <v>7268620</v>
      </c>
      <c r="AB15" s="145" t="str">
        <f t="shared" si="9"/>
        <v>TER B</v>
      </c>
      <c r="AC15" s="146">
        <f t="shared" si="1"/>
        <v>7.4999999999999997E-3</v>
      </c>
      <c r="AD15" s="2">
        <f t="shared" si="10"/>
        <v>54515</v>
      </c>
      <c r="AE15" s="2">
        <f t="shared" si="11"/>
        <v>0</v>
      </c>
      <c r="AF15" s="2">
        <f t="shared" si="12"/>
        <v>54515</v>
      </c>
      <c r="AG15" s="109"/>
      <c r="AH15" s="109"/>
      <c r="AV15" s="4"/>
    </row>
    <row r="16" spans="1:48" ht="10.5">
      <c r="A16" s="24">
        <f t="shared" si="13"/>
        <v>9</v>
      </c>
      <c r="B16" s="16"/>
      <c r="C16" s="107"/>
      <c r="D16" s="105"/>
      <c r="E16" s="26" t="s">
        <v>84</v>
      </c>
      <c r="F16" s="23">
        <v>44927</v>
      </c>
      <c r="G16" s="23">
        <v>45291</v>
      </c>
      <c r="H16" s="22" t="s">
        <v>20</v>
      </c>
      <c r="I16" s="22" t="s">
        <v>39</v>
      </c>
      <c r="J16" s="106" t="s">
        <v>22</v>
      </c>
      <c r="K16" s="1" t="s">
        <v>35</v>
      </c>
      <c r="L16" s="20">
        <f t="shared" si="2"/>
        <v>12</v>
      </c>
      <c r="M16" s="20">
        <f t="shared" si="3"/>
        <v>1</v>
      </c>
      <c r="N16" s="21" t="str">
        <f t="shared" si="4"/>
        <v>N</v>
      </c>
      <c r="O16" s="1">
        <f t="shared" si="5"/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f t="shared" si="6"/>
        <v>0</v>
      </c>
      <c r="Z16" s="2">
        <f t="shared" si="7"/>
        <v>0</v>
      </c>
      <c r="AA16" s="2">
        <f t="shared" si="8"/>
        <v>0</v>
      </c>
      <c r="AB16" s="145" t="str">
        <f t="shared" si="9"/>
        <v>TER A</v>
      </c>
      <c r="AC16" s="146">
        <f t="shared" si="1"/>
        <v>0</v>
      </c>
      <c r="AD16" s="2">
        <f t="shared" si="10"/>
        <v>0</v>
      </c>
      <c r="AE16" s="2">
        <f t="shared" si="11"/>
        <v>0</v>
      </c>
      <c r="AF16" s="2">
        <f t="shared" si="12"/>
        <v>0</v>
      </c>
      <c r="AG16" s="109"/>
      <c r="AH16" s="109"/>
      <c r="AV16" s="4"/>
    </row>
    <row r="17" spans="1:48" ht="10.5">
      <c r="A17" s="24">
        <f t="shared" si="13"/>
        <v>10</v>
      </c>
      <c r="B17" s="16"/>
      <c r="C17" s="107"/>
      <c r="D17" s="105"/>
      <c r="E17" s="26" t="s">
        <v>84</v>
      </c>
      <c r="F17" s="23">
        <v>44927</v>
      </c>
      <c r="G17" s="23">
        <v>45291</v>
      </c>
      <c r="H17" s="22" t="s">
        <v>20</v>
      </c>
      <c r="I17" s="22" t="s">
        <v>39</v>
      </c>
      <c r="J17" s="106" t="s">
        <v>22</v>
      </c>
      <c r="K17" s="1" t="s">
        <v>35</v>
      </c>
      <c r="L17" s="20">
        <f t="shared" si="2"/>
        <v>12</v>
      </c>
      <c r="M17" s="20">
        <f t="shared" si="3"/>
        <v>1</v>
      </c>
      <c r="N17" s="21" t="str">
        <f t="shared" si="4"/>
        <v>N</v>
      </c>
      <c r="O17" s="1">
        <f t="shared" si="5"/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f t="shared" si="6"/>
        <v>0</v>
      </c>
      <c r="Z17" s="2">
        <f t="shared" si="7"/>
        <v>0</v>
      </c>
      <c r="AA17" s="2">
        <f t="shared" si="8"/>
        <v>0</v>
      </c>
      <c r="AB17" s="145" t="str">
        <f t="shared" si="9"/>
        <v>TER A</v>
      </c>
      <c r="AC17" s="146">
        <f t="shared" si="1"/>
        <v>0</v>
      </c>
      <c r="AD17" s="2">
        <f t="shared" si="10"/>
        <v>0</v>
      </c>
      <c r="AE17" s="2">
        <f t="shared" si="11"/>
        <v>0</v>
      </c>
      <c r="AF17" s="2">
        <f t="shared" si="12"/>
        <v>0</v>
      </c>
      <c r="AG17" s="109"/>
      <c r="AH17" s="109"/>
      <c r="AV17" s="4"/>
    </row>
    <row r="18" spans="1:48" ht="10.5">
      <c r="A18" s="24">
        <f t="shared" si="13"/>
        <v>11</v>
      </c>
      <c r="B18" s="16"/>
      <c r="C18" s="107"/>
      <c r="D18" s="105"/>
      <c r="E18" s="26" t="s">
        <v>84</v>
      </c>
      <c r="F18" s="23">
        <v>44927</v>
      </c>
      <c r="G18" s="23">
        <v>45291</v>
      </c>
      <c r="H18" s="22" t="s">
        <v>20</v>
      </c>
      <c r="I18" s="22" t="s">
        <v>39</v>
      </c>
      <c r="J18" s="106" t="s">
        <v>22</v>
      </c>
      <c r="K18" s="1" t="s">
        <v>35</v>
      </c>
      <c r="L18" s="20">
        <f t="shared" si="2"/>
        <v>12</v>
      </c>
      <c r="M18" s="20">
        <f t="shared" si="3"/>
        <v>1</v>
      </c>
      <c r="N18" s="21" t="str">
        <f t="shared" si="4"/>
        <v>N</v>
      </c>
      <c r="O18" s="1">
        <f t="shared" si="5"/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f t="shared" si="6"/>
        <v>0</v>
      </c>
      <c r="Z18" s="2">
        <f t="shared" si="7"/>
        <v>0</v>
      </c>
      <c r="AA18" s="2">
        <f t="shared" si="8"/>
        <v>0</v>
      </c>
      <c r="AB18" s="145" t="str">
        <f t="shared" si="9"/>
        <v>TER A</v>
      </c>
      <c r="AC18" s="146">
        <f t="shared" si="1"/>
        <v>0</v>
      </c>
      <c r="AD18" s="2">
        <f t="shared" si="10"/>
        <v>0</v>
      </c>
      <c r="AE18" s="2">
        <f t="shared" si="11"/>
        <v>0</v>
      </c>
      <c r="AF18" s="2">
        <f t="shared" si="12"/>
        <v>0</v>
      </c>
      <c r="AG18" s="109"/>
      <c r="AH18" s="109"/>
      <c r="AV18" s="4"/>
    </row>
    <row r="19" spans="1:48" ht="10.5">
      <c r="A19" s="24">
        <f t="shared" si="13"/>
        <v>12</v>
      </c>
      <c r="B19" s="16"/>
      <c r="C19" s="107"/>
      <c r="D19" s="105"/>
      <c r="E19" s="26" t="s">
        <v>84</v>
      </c>
      <c r="F19" s="23">
        <v>44927</v>
      </c>
      <c r="G19" s="23">
        <v>45291</v>
      </c>
      <c r="H19" s="22" t="s">
        <v>20</v>
      </c>
      <c r="I19" s="22" t="s">
        <v>39</v>
      </c>
      <c r="J19" s="106" t="s">
        <v>22</v>
      </c>
      <c r="K19" s="1" t="s">
        <v>35</v>
      </c>
      <c r="L19" s="20">
        <f t="shared" si="2"/>
        <v>12</v>
      </c>
      <c r="M19" s="20">
        <f t="shared" si="3"/>
        <v>1</v>
      </c>
      <c r="N19" s="21" t="str">
        <f t="shared" si="4"/>
        <v>N</v>
      </c>
      <c r="O19" s="1">
        <f t="shared" si="5"/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f t="shared" si="6"/>
        <v>0</v>
      </c>
      <c r="Z19" s="2">
        <f t="shared" si="7"/>
        <v>0</v>
      </c>
      <c r="AA19" s="2">
        <f t="shared" si="8"/>
        <v>0</v>
      </c>
      <c r="AB19" s="145" t="str">
        <f t="shared" si="9"/>
        <v>TER A</v>
      </c>
      <c r="AC19" s="146">
        <f t="shared" si="1"/>
        <v>0</v>
      </c>
      <c r="AD19" s="2">
        <f t="shared" si="10"/>
        <v>0</v>
      </c>
      <c r="AE19" s="2">
        <f t="shared" si="11"/>
        <v>0</v>
      </c>
      <c r="AF19" s="2">
        <f t="shared" si="12"/>
        <v>0</v>
      </c>
      <c r="AG19" s="109"/>
      <c r="AH19" s="109"/>
      <c r="AV19" s="4"/>
    </row>
    <row r="20" spans="1:48" ht="10.5">
      <c r="A20" s="24">
        <f t="shared" si="13"/>
        <v>13</v>
      </c>
      <c r="B20" s="16"/>
      <c r="C20" s="107"/>
      <c r="D20" s="105"/>
      <c r="E20" s="26" t="s">
        <v>84</v>
      </c>
      <c r="F20" s="23">
        <v>44927</v>
      </c>
      <c r="G20" s="23">
        <v>45291</v>
      </c>
      <c r="H20" s="22" t="s">
        <v>20</v>
      </c>
      <c r="I20" s="22" t="s">
        <v>39</v>
      </c>
      <c r="J20" s="106" t="s">
        <v>22</v>
      </c>
      <c r="K20" s="1" t="s">
        <v>35</v>
      </c>
      <c r="L20" s="20">
        <f t="shared" si="2"/>
        <v>12</v>
      </c>
      <c r="M20" s="20">
        <f t="shared" si="3"/>
        <v>1</v>
      </c>
      <c r="N20" s="21" t="str">
        <f t="shared" si="4"/>
        <v>N</v>
      </c>
      <c r="O20" s="1">
        <f t="shared" si="5"/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f t="shared" si="6"/>
        <v>0</v>
      </c>
      <c r="Z20" s="2">
        <f t="shared" si="7"/>
        <v>0</v>
      </c>
      <c r="AA20" s="2">
        <f t="shared" si="8"/>
        <v>0</v>
      </c>
      <c r="AB20" s="145" t="str">
        <f t="shared" si="9"/>
        <v>TER A</v>
      </c>
      <c r="AC20" s="146">
        <f t="shared" si="1"/>
        <v>0</v>
      </c>
      <c r="AD20" s="2">
        <f t="shared" si="10"/>
        <v>0</v>
      </c>
      <c r="AE20" s="2">
        <f t="shared" si="11"/>
        <v>0</v>
      </c>
      <c r="AF20" s="2">
        <f t="shared" si="12"/>
        <v>0</v>
      </c>
      <c r="AG20" s="109"/>
      <c r="AH20" s="109"/>
      <c r="AV20" s="4"/>
    </row>
    <row r="21" spans="1:48" ht="10.5">
      <c r="A21" s="24">
        <f t="shared" si="13"/>
        <v>14</v>
      </c>
      <c r="B21" s="16"/>
      <c r="C21" s="107"/>
      <c r="D21" s="105"/>
      <c r="E21" s="26" t="s">
        <v>84</v>
      </c>
      <c r="F21" s="23">
        <v>45200</v>
      </c>
      <c r="G21" s="23">
        <v>45291</v>
      </c>
      <c r="H21" s="22" t="s">
        <v>20</v>
      </c>
      <c r="I21" s="22" t="s">
        <v>39</v>
      </c>
      <c r="J21" s="106" t="s">
        <v>22</v>
      </c>
      <c r="K21" s="1" t="s">
        <v>35</v>
      </c>
      <c r="L21" s="20">
        <f t="shared" si="2"/>
        <v>3</v>
      </c>
      <c r="M21" s="20">
        <f t="shared" si="3"/>
        <v>1</v>
      </c>
      <c r="N21" s="21" t="str">
        <f t="shared" si="4"/>
        <v>N</v>
      </c>
      <c r="O21" s="1">
        <f t="shared" si="5"/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f t="shared" si="6"/>
        <v>0</v>
      </c>
      <c r="Z21" s="2">
        <f t="shared" si="7"/>
        <v>0</v>
      </c>
      <c r="AA21" s="2">
        <f t="shared" si="8"/>
        <v>0</v>
      </c>
      <c r="AB21" s="145" t="str">
        <f t="shared" si="9"/>
        <v>TER A</v>
      </c>
      <c r="AC21" s="146">
        <f t="shared" si="1"/>
        <v>0</v>
      </c>
      <c r="AD21" s="2">
        <f t="shared" si="10"/>
        <v>0</v>
      </c>
      <c r="AE21" s="2">
        <f t="shared" si="11"/>
        <v>0</v>
      </c>
      <c r="AF21" s="2">
        <f t="shared" si="12"/>
        <v>0</v>
      </c>
      <c r="AV21" s="4"/>
    </row>
    <row r="22" spans="1:48" ht="10.5">
      <c r="A22" s="24">
        <f t="shared" si="13"/>
        <v>15</v>
      </c>
      <c r="B22" s="16"/>
      <c r="C22" s="107"/>
      <c r="D22" s="105"/>
      <c r="E22" s="26" t="s">
        <v>84</v>
      </c>
      <c r="F22" s="23">
        <v>44927</v>
      </c>
      <c r="G22" s="23">
        <v>45291</v>
      </c>
      <c r="H22" s="22" t="s">
        <v>20</v>
      </c>
      <c r="I22" s="22" t="s">
        <v>39</v>
      </c>
      <c r="J22" s="106" t="s">
        <v>22</v>
      </c>
      <c r="K22" s="1" t="s">
        <v>35</v>
      </c>
      <c r="L22" s="20">
        <f t="shared" si="2"/>
        <v>12</v>
      </c>
      <c r="M22" s="20">
        <f t="shared" si="3"/>
        <v>1</v>
      </c>
      <c r="N22" s="21" t="str">
        <f t="shared" si="4"/>
        <v>N</v>
      </c>
      <c r="O22" s="1">
        <f t="shared" si="5"/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f t="shared" si="6"/>
        <v>0</v>
      </c>
      <c r="Z22" s="2">
        <f t="shared" si="7"/>
        <v>0</v>
      </c>
      <c r="AA22" s="2">
        <f t="shared" si="8"/>
        <v>0</v>
      </c>
      <c r="AB22" s="145" t="str">
        <f t="shared" si="9"/>
        <v>TER A</v>
      </c>
      <c r="AC22" s="146">
        <f t="shared" si="1"/>
        <v>0</v>
      </c>
      <c r="AD22" s="2">
        <f t="shared" si="10"/>
        <v>0</v>
      </c>
      <c r="AE22" s="2">
        <f t="shared" si="11"/>
        <v>0</v>
      </c>
      <c r="AF22" s="2">
        <f t="shared" si="12"/>
        <v>0</v>
      </c>
      <c r="AV22" s="4"/>
    </row>
    <row r="23" spans="1:48" ht="10.5">
      <c r="A23" s="24">
        <f t="shared" si="13"/>
        <v>16</v>
      </c>
      <c r="B23" s="16"/>
      <c r="C23" s="107"/>
      <c r="D23" s="105"/>
      <c r="E23" s="26" t="s">
        <v>84</v>
      </c>
      <c r="F23" s="23">
        <v>44927</v>
      </c>
      <c r="G23" s="23">
        <v>45291</v>
      </c>
      <c r="H23" s="22" t="s">
        <v>20</v>
      </c>
      <c r="I23" s="22" t="s">
        <v>39</v>
      </c>
      <c r="J23" s="106" t="s">
        <v>22</v>
      </c>
      <c r="K23" s="1" t="s">
        <v>35</v>
      </c>
      <c r="L23" s="20">
        <f t="shared" si="2"/>
        <v>12</v>
      </c>
      <c r="M23" s="20">
        <f t="shared" si="3"/>
        <v>1</v>
      </c>
      <c r="N23" s="21" t="str">
        <f t="shared" si="4"/>
        <v>N</v>
      </c>
      <c r="O23" s="1">
        <f t="shared" si="5"/>
        <v>0</v>
      </c>
      <c r="P23" s="2">
        <v>0</v>
      </c>
      <c r="Q23" s="19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f t="shared" si="6"/>
        <v>0</v>
      </c>
      <c r="Z23" s="2">
        <f t="shared" si="7"/>
        <v>0</v>
      </c>
      <c r="AA23" s="2">
        <f t="shared" si="8"/>
        <v>0</v>
      </c>
      <c r="AB23" s="145" t="str">
        <f t="shared" si="9"/>
        <v>TER A</v>
      </c>
      <c r="AC23" s="146">
        <f t="shared" si="1"/>
        <v>0</v>
      </c>
      <c r="AD23" s="2">
        <f t="shared" si="10"/>
        <v>0</v>
      </c>
      <c r="AE23" s="2">
        <f t="shared" si="11"/>
        <v>0</v>
      </c>
      <c r="AF23" s="2">
        <f t="shared" si="12"/>
        <v>0</v>
      </c>
      <c r="AV23" s="4"/>
    </row>
    <row r="24" spans="1:48" ht="10.5">
      <c r="A24" s="24">
        <f t="shared" si="13"/>
        <v>17</v>
      </c>
      <c r="B24" s="16"/>
      <c r="C24" s="107"/>
      <c r="D24" s="105"/>
      <c r="E24" s="26" t="s">
        <v>84</v>
      </c>
      <c r="F24" s="23">
        <v>44927</v>
      </c>
      <c r="G24" s="23">
        <v>45291</v>
      </c>
      <c r="H24" s="22" t="s">
        <v>20</v>
      </c>
      <c r="I24" s="22" t="s">
        <v>39</v>
      </c>
      <c r="J24" s="106" t="s">
        <v>22</v>
      </c>
      <c r="K24" s="1" t="s">
        <v>35</v>
      </c>
      <c r="L24" s="20">
        <f t="shared" si="2"/>
        <v>12</v>
      </c>
      <c r="M24" s="20">
        <f t="shared" si="3"/>
        <v>1</v>
      </c>
      <c r="N24" s="21" t="str">
        <f t="shared" si="4"/>
        <v>N</v>
      </c>
      <c r="O24" s="1">
        <f t="shared" si="5"/>
        <v>0</v>
      </c>
      <c r="P24" s="2">
        <v>0</v>
      </c>
      <c r="Q24" s="19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f t="shared" si="6"/>
        <v>0</v>
      </c>
      <c r="Z24" s="2">
        <f t="shared" si="7"/>
        <v>0</v>
      </c>
      <c r="AA24" s="2">
        <f t="shared" si="8"/>
        <v>0</v>
      </c>
      <c r="AB24" s="145" t="str">
        <f t="shared" si="9"/>
        <v>TER A</v>
      </c>
      <c r="AC24" s="146">
        <f t="shared" si="1"/>
        <v>0</v>
      </c>
      <c r="AD24" s="2">
        <f t="shared" si="10"/>
        <v>0</v>
      </c>
      <c r="AE24" s="2">
        <f t="shared" si="11"/>
        <v>0</v>
      </c>
      <c r="AF24" s="2">
        <f t="shared" si="12"/>
        <v>0</v>
      </c>
      <c r="AV24" s="4"/>
    </row>
    <row r="25" spans="1:48" ht="10.5">
      <c r="A25" s="24">
        <f t="shared" si="13"/>
        <v>18</v>
      </c>
      <c r="B25" s="16"/>
      <c r="C25" s="107"/>
      <c r="D25" s="105"/>
      <c r="E25" s="26" t="s">
        <v>84</v>
      </c>
      <c r="F25" s="23">
        <v>44927</v>
      </c>
      <c r="G25" s="23">
        <v>45291</v>
      </c>
      <c r="H25" s="22" t="s">
        <v>20</v>
      </c>
      <c r="I25" s="22" t="s">
        <v>39</v>
      </c>
      <c r="J25" s="106" t="s">
        <v>22</v>
      </c>
      <c r="K25" s="1" t="s">
        <v>35</v>
      </c>
      <c r="L25" s="20">
        <f t="shared" si="2"/>
        <v>12</v>
      </c>
      <c r="M25" s="20">
        <f t="shared" si="3"/>
        <v>1</v>
      </c>
      <c r="N25" s="21" t="str">
        <f t="shared" si="4"/>
        <v>N</v>
      </c>
      <c r="O25" s="1">
        <f t="shared" si="5"/>
        <v>0</v>
      </c>
      <c r="P25" s="2">
        <v>0</v>
      </c>
      <c r="Q25" s="19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f t="shared" si="6"/>
        <v>0</v>
      </c>
      <c r="Z25" s="2">
        <f t="shared" si="7"/>
        <v>0</v>
      </c>
      <c r="AA25" s="2">
        <f t="shared" si="8"/>
        <v>0</v>
      </c>
      <c r="AB25" s="145" t="str">
        <f t="shared" si="9"/>
        <v>TER A</v>
      </c>
      <c r="AC25" s="146">
        <f t="shared" si="1"/>
        <v>0</v>
      </c>
      <c r="AD25" s="2">
        <f t="shared" si="10"/>
        <v>0</v>
      </c>
      <c r="AE25" s="2">
        <f t="shared" si="11"/>
        <v>0</v>
      </c>
      <c r="AF25" s="2">
        <f t="shared" si="12"/>
        <v>0</v>
      </c>
      <c r="AV25" s="4"/>
    </row>
    <row r="26" spans="1:48" ht="10.5">
      <c r="A26" s="24">
        <f t="shared" si="13"/>
        <v>19</v>
      </c>
      <c r="B26" s="16"/>
      <c r="C26" s="107"/>
      <c r="D26" s="105"/>
      <c r="E26" s="26" t="s">
        <v>84</v>
      </c>
      <c r="F26" s="23">
        <v>44927</v>
      </c>
      <c r="G26" s="23">
        <v>45291</v>
      </c>
      <c r="H26" s="22" t="s">
        <v>20</v>
      </c>
      <c r="I26" s="22" t="s">
        <v>39</v>
      </c>
      <c r="J26" s="106" t="s">
        <v>22</v>
      </c>
      <c r="K26" s="1" t="s">
        <v>35</v>
      </c>
      <c r="L26" s="20">
        <f t="shared" si="2"/>
        <v>12</v>
      </c>
      <c r="M26" s="20">
        <f t="shared" si="3"/>
        <v>1</v>
      </c>
      <c r="N26" s="21" t="str">
        <f t="shared" si="4"/>
        <v>N</v>
      </c>
      <c r="O26" s="1">
        <f t="shared" si="5"/>
        <v>0</v>
      </c>
      <c r="P26" s="2">
        <v>0</v>
      </c>
      <c r="Q26" s="19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f t="shared" si="6"/>
        <v>0</v>
      </c>
      <c r="Z26" s="2">
        <f t="shared" si="7"/>
        <v>0</v>
      </c>
      <c r="AA26" s="2">
        <f t="shared" si="8"/>
        <v>0</v>
      </c>
      <c r="AB26" s="145" t="str">
        <f t="shared" si="9"/>
        <v>TER A</v>
      </c>
      <c r="AC26" s="146">
        <f t="shared" si="1"/>
        <v>0</v>
      </c>
      <c r="AD26" s="2">
        <f t="shared" si="10"/>
        <v>0</v>
      </c>
      <c r="AE26" s="2">
        <f t="shared" si="11"/>
        <v>0</v>
      </c>
      <c r="AF26" s="2">
        <f t="shared" si="12"/>
        <v>0</v>
      </c>
      <c r="AV26" s="4"/>
    </row>
    <row r="27" spans="1:48" ht="10.5">
      <c r="A27" s="24">
        <f t="shared" ref="A27:A36" si="14">+A16+1</f>
        <v>10</v>
      </c>
      <c r="B27" s="16"/>
      <c r="C27" s="107"/>
      <c r="D27" s="105"/>
      <c r="E27" s="26" t="s">
        <v>84</v>
      </c>
      <c r="F27" s="23">
        <v>44927</v>
      </c>
      <c r="G27" s="23">
        <v>45291</v>
      </c>
      <c r="H27" s="22" t="s">
        <v>20</v>
      </c>
      <c r="I27" s="22" t="s">
        <v>39</v>
      </c>
      <c r="J27" s="106" t="s">
        <v>22</v>
      </c>
      <c r="K27" s="1" t="s">
        <v>35</v>
      </c>
      <c r="L27" s="20">
        <f t="shared" si="2"/>
        <v>12</v>
      </c>
      <c r="M27" s="20">
        <f t="shared" si="3"/>
        <v>1</v>
      </c>
      <c r="N27" s="21" t="str">
        <f t="shared" si="4"/>
        <v>N</v>
      </c>
      <c r="O27" s="1">
        <f t="shared" si="5"/>
        <v>0</v>
      </c>
      <c r="P27" s="2">
        <v>0</v>
      </c>
      <c r="Q27" s="19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f t="shared" si="6"/>
        <v>0</v>
      </c>
      <c r="Z27" s="2">
        <f t="shared" si="7"/>
        <v>0</v>
      </c>
      <c r="AA27" s="2">
        <f t="shared" si="8"/>
        <v>0</v>
      </c>
      <c r="AB27" s="145" t="str">
        <f t="shared" si="9"/>
        <v>TER A</v>
      </c>
      <c r="AC27" s="146">
        <f t="shared" si="1"/>
        <v>0</v>
      </c>
      <c r="AD27" s="2">
        <f t="shared" si="10"/>
        <v>0</v>
      </c>
      <c r="AE27" s="2">
        <f t="shared" si="11"/>
        <v>0</v>
      </c>
      <c r="AF27" s="2">
        <f t="shared" si="12"/>
        <v>0</v>
      </c>
      <c r="AV27" s="4"/>
    </row>
    <row r="28" spans="1:48" ht="10.5">
      <c r="A28" s="24">
        <f t="shared" si="14"/>
        <v>11</v>
      </c>
      <c r="B28" s="16"/>
      <c r="C28" s="107"/>
      <c r="D28" s="105"/>
      <c r="E28" s="26" t="s">
        <v>84</v>
      </c>
      <c r="F28" s="23">
        <v>44927</v>
      </c>
      <c r="G28" s="23">
        <v>45291</v>
      </c>
      <c r="H28" s="22" t="s">
        <v>20</v>
      </c>
      <c r="I28" s="22" t="s">
        <v>39</v>
      </c>
      <c r="J28" s="106" t="s">
        <v>22</v>
      </c>
      <c r="K28" s="1" t="s">
        <v>35</v>
      </c>
      <c r="L28" s="20">
        <f t="shared" si="2"/>
        <v>12</v>
      </c>
      <c r="M28" s="20">
        <f t="shared" si="3"/>
        <v>1</v>
      </c>
      <c r="N28" s="21" t="str">
        <f t="shared" si="4"/>
        <v>N</v>
      </c>
      <c r="O28" s="1">
        <f t="shared" si="5"/>
        <v>0</v>
      </c>
      <c r="P28" s="2">
        <v>0</v>
      </c>
      <c r="Q28" s="19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f t="shared" si="6"/>
        <v>0</v>
      </c>
      <c r="Z28" s="2">
        <f t="shared" si="7"/>
        <v>0</v>
      </c>
      <c r="AA28" s="2">
        <f t="shared" si="8"/>
        <v>0</v>
      </c>
      <c r="AB28" s="145" t="str">
        <f t="shared" si="9"/>
        <v>TER A</v>
      </c>
      <c r="AC28" s="146">
        <f t="shared" si="1"/>
        <v>0</v>
      </c>
      <c r="AD28" s="2">
        <f t="shared" si="10"/>
        <v>0</v>
      </c>
      <c r="AE28" s="2">
        <f t="shared" si="11"/>
        <v>0</v>
      </c>
      <c r="AF28" s="2">
        <f t="shared" si="12"/>
        <v>0</v>
      </c>
      <c r="AV28" s="4"/>
    </row>
    <row r="29" spans="1:48" ht="10.5">
      <c r="A29" s="24">
        <f t="shared" si="14"/>
        <v>12</v>
      </c>
      <c r="B29" s="16"/>
      <c r="C29" s="107"/>
      <c r="D29" s="105"/>
      <c r="E29" s="26" t="s">
        <v>84</v>
      </c>
      <c r="F29" s="23">
        <v>44927</v>
      </c>
      <c r="G29" s="23">
        <v>45291</v>
      </c>
      <c r="H29" s="22" t="s">
        <v>20</v>
      </c>
      <c r="I29" s="22" t="s">
        <v>39</v>
      </c>
      <c r="J29" s="106" t="s">
        <v>22</v>
      </c>
      <c r="K29" s="1" t="s">
        <v>35</v>
      </c>
      <c r="L29" s="20">
        <f t="shared" si="2"/>
        <v>12</v>
      </c>
      <c r="M29" s="20">
        <f t="shared" si="3"/>
        <v>1</v>
      </c>
      <c r="N29" s="21" t="str">
        <f t="shared" si="4"/>
        <v>N</v>
      </c>
      <c r="O29" s="1">
        <f t="shared" si="5"/>
        <v>0</v>
      </c>
      <c r="P29" s="2">
        <v>0</v>
      </c>
      <c r="Q29" s="19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f t="shared" si="6"/>
        <v>0</v>
      </c>
      <c r="Z29" s="2">
        <f t="shared" si="7"/>
        <v>0</v>
      </c>
      <c r="AA29" s="2">
        <f t="shared" si="8"/>
        <v>0</v>
      </c>
      <c r="AB29" s="145" t="str">
        <f t="shared" si="9"/>
        <v>TER A</v>
      </c>
      <c r="AC29" s="146">
        <f t="shared" si="1"/>
        <v>0</v>
      </c>
      <c r="AD29" s="2">
        <f t="shared" si="10"/>
        <v>0</v>
      </c>
      <c r="AE29" s="2">
        <f t="shared" si="11"/>
        <v>0</v>
      </c>
      <c r="AF29" s="2">
        <f t="shared" si="12"/>
        <v>0</v>
      </c>
      <c r="AV29" s="4"/>
    </row>
    <row r="30" spans="1:48" ht="10.5">
      <c r="A30" s="24">
        <f t="shared" si="14"/>
        <v>13</v>
      </c>
      <c r="B30" s="16"/>
      <c r="C30" s="107"/>
      <c r="D30" s="105"/>
      <c r="E30" s="26" t="s">
        <v>84</v>
      </c>
      <c r="F30" s="23">
        <v>44927</v>
      </c>
      <c r="G30" s="23">
        <v>45291</v>
      </c>
      <c r="H30" s="22" t="s">
        <v>20</v>
      </c>
      <c r="I30" s="22" t="s">
        <v>39</v>
      </c>
      <c r="J30" s="106" t="s">
        <v>22</v>
      </c>
      <c r="K30" s="1" t="s">
        <v>35</v>
      </c>
      <c r="L30" s="20">
        <f t="shared" si="2"/>
        <v>12</v>
      </c>
      <c r="M30" s="20">
        <f t="shared" si="3"/>
        <v>1</v>
      </c>
      <c r="N30" s="21" t="str">
        <f t="shared" si="4"/>
        <v>N</v>
      </c>
      <c r="O30" s="1">
        <f t="shared" si="5"/>
        <v>0</v>
      </c>
      <c r="P30" s="2">
        <v>0</v>
      </c>
      <c r="Q30" s="19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f t="shared" si="6"/>
        <v>0</v>
      </c>
      <c r="Z30" s="2">
        <f t="shared" si="7"/>
        <v>0</v>
      </c>
      <c r="AA30" s="2">
        <f t="shared" si="8"/>
        <v>0</v>
      </c>
      <c r="AB30" s="145" t="str">
        <f t="shared" si="9"/>
        <v>TER A</v>
      </c>
      <c r="AC30" s="146">
        <f t="shared" si="1"/>
        <v>0</v>
      </c>
      <c r="AD30" s="2">
        <f t="shared" si="10"/>
        <v>0</v>
      </c>
      <c r="AE30" s="2">
        <f t="shared" si="11"/>
        <v>0</v>
      </c>
      <c r="AF30" s="2">
        <f t="shared" si="12"/>
        <v>0</v>
      </c>
      <c r="AV30" s="4"/>
    </row>
    <row r="31" spans="1:48" ht="10.5">
      <c r="A31" s="24">
        <f t="shared" si="14"/>
        <v>14</v>
      </c>
      <c r="B31" s="16"/>
      <c r="C31" s="107"/>
      <c r="D31" s="105"/>
      <c r="E31" s="26" t="s">
        <v>84</v>
      </c>
      <c r="F31" s="23">
        <v>44927</v>
      </c>
      <c r="G31" s="23">
        <v>45291</v>
      </c>
      <c r="H31" s="22" t="s">
        <v>20</v>
      </c>
      <c r="I31" s="22" t="s">
        <v>39</v>
      </c>
      <c r="J31" s="106" t="s">
        <v>22</v>
      </c>
      <c r="K31" s="1" t="s">
        <v>35</v>
      </c>
      <c r="L31" s="20">
        <f t="shared" si="2"/>
        <v>12</v>
      </c>
      <c r="M31" s="20">
        <f t="shared" si="3"/>
        <v>1</v>
      </c>
      <c r="N31" s="21" t="str">
        <f t="shared" si="4"/>
        <v>N</v>
      </c>
      <c r="O31" s="1">
        <f t="shared" si="5"/>
        <v>0</v>
      </c>
      <c r="P31" s="2">
        <v>0</v>
      </c>
      <c r="Q31" s="19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f t="shared" si="6"/>
        <v>0</v>
      </c>
      <c r="Z31" s="2">
        <f t="shared" si="7"/>
        <v>0</v>
      </c>
      <c r="AA31" s="2">
        <f t="shared" si="8"/>
        <v>0</v>
      </c>
      <c r="AB31" s="145" t="str">
        <f t="shared" si="9"/>
        <v>TER A</v>
      </c>
      <c r="AC31" s="146">
        <f t="shared" si="1"/>
        <v>0</v>
      </c>
      <c r="AD31" s="2">
        <f t="shared" si="10"/>
        <v>0</v>
      </c>
      <c r="AE31" s="2">
        <f t="shared" si="11"/>
        <v>0</v>
      </c>
      <c r="AF31" s="2">
        <f t="shared" si="12"/>
        <v>0</v>
      </c>
      <c r="AV31" s="4"/>
    </row>
    <row r="32" spans="1:48" ht="10.5">
      <c r="A32" s="24">
        <f t="shared" si="14"/>
        <v>15</v>
      </c>
      <c r="B32" s="16"/>
      <c r="C32" s="107"/>
      <c r="D32" s="105"/>
      <c r="E32" s="26" t="s">
        <v>84</v>
      </c>
      <c r="F32" s="23">
        <v>44927</v>
      </c>
      <c r="G32" s="23">
        <v>45291</v>
      </c>
      <c r="H32" s="22" t="s">
        <v>20</v>
      </c>
      <c r="I32" s="22" t="s">
        <v>39</v>
      </c>
      <c r="J32" s="106" t="s">
        <v>22</v>
      </c>
      <c r="K32" s="1" t="s">
        <v>35</v>
      </c>
      <c r="L32" s="20">
        <f t="shared" si="2"/>
        <v>12</v>
      </c>
      <c r="M32" s="20">
        <f t="shared" si="3"/>
        <v>1</v>
      </c>
      <c r="N32" s="21" t="str">
        <f t="shared" si="4"/>
        <v>N</v>
      </c>
      <c r="O32" s="1">
        <f t="shared" si="5"/>
        <v>0</v>
      </c>
      <c r="P32" s="2">
        <v>0</v>
      </c>
      <c r="Q32" s="19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f t="shared" si="6"/>
        <v>0</v>
      </c>
      <c r="Z32" s="2">
        <f t="shared" si="7"/>
        <v>0</v>
      </c>
      <c r="AA32" s="2">
        <f t="shared" si="8"/>
        <v>0</v>
      </c>
      <c r="AB32" s="145" t="str">
        <f t="shared" si="9"/>
        <v>TER A</v>
      </c>
      <c r="AC32" s="146">
        <f t="shared" si="1"/>
        <v>0</v>
      </c>
      <c r="AD32" s="2">
        <f t="shared" si="10"/>
        <v>0</v>
      </c>
      <c r="AE32" s="2">
        <f t="shared" si="11"/>
        <v>0</v>
      </c>
      <c r="AF32" s="2">
        <f t="shared" si="12"/>
        <v>0</v>
      </c>
      <c r="AV32" s="4"/>
    </row>
    <row r="33" spans="1:48" ht="10.5">
      <c r="A33" s="24">
        <f t="shared" si="14"/>
        <v>16</v>
      </c>
      <c r="B33" s="16"/>
      <c r="C33" s="107"/>
      <c r="D33" s="105"/>
      <c r="E33" s="26" t="s">
        <v>84</v>
      </c>
      <c r="F33" s="23">
        <v>44927</v>
      </c>
      <c r="G33" s="23">
        <v>45291</v>
      </c>
      <c r="H33" s="22" t="s">
        <v>20</v>
      </c>
      <c r="I33" s="22" t="s">
        <v>39</v>
      </c>
      <c r="J33" s="106" t="s">
        <v>22</v>
      </c>
      <c r="K33" s="1" t="s">
        <v>35</v>
      </c>
      <c r="L33" s="20">
        <f t="shared" si="2"/>
        <v>12</v>
      </c>
      <c r="M33" s="20">
        <f t="shared" si="3"/>
        <v>1</v>
      </c>
      <c r="N33" s="21" t="str">
        <f t="shared" si="4"/>
        <v>N</v>
      </c>
      <c r="O33" s="1">
        <f t="shared" si="5"/>
        <v>0</v>
      </c>
      <c r="P33" s="2">
        <v>0</v>
      </c>
      <c r="Q33" s="19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f t="shared" si="6"/>
        <v>0</v>
      </c>
      <c r="Z33" s="2">
        <f t="shared" si="7"/>
        <v>0</v>
      </c>
      <c r="AA33" s="2">
        <f t="shared" si="8"/>
        <v>0</v>
      </c>
      <c r="AB33" s="145" t="str">
        <f t="shared" si="9"/>
        <v>TER A</v>
      </c>
      <c r="AC33" s="146">
        <f t="shared" si="1"/>
        <v>0</v>
      </c>
      <c r="AD33" s="2">
        <f t="shared" si="10"/>
        <v>0</v>
      </c>
      <c r="AE33" s="2">
        <f t="shared" si="11"/>
        <v>0</v>
      </c>
      <c r="AF33" s="2">
        <f t="shared" si="12"/>
        <v>0</v>
      </c>
      <c r="AV33" s="4"/>
    </row>
    <row r="34" spans="1:48" ht="10.5">
      <c r="A34" s="24">
        <f t="shared" si="14"/>
        <v>17</v>
      </c>
      <c r="B34" s="16"/>
      <c r="C34" s="107"/>
      <c r="D34" s="105"/>
      <c r="E34" s="26" t="s">
        <v>84</v>
      </c>
      <c r="F34" s="23">
        <v>44927</v>
      </c>
      <c r="G34" s="23">
        <v>45291</v>
      </c>
      <c r="H34" s="22" t="s">
        <v>20</v>
      </c>
      <c r="I34" s="22" t="s">
        <v>39</v>
      </c>
      <c r="J34" s="106" t="s">
        <v>22</v>
      </c>
      <c r="K34" s="1" t="s">
        <v>35</v>
      </c>
      <c r="L34" s="20">
        <f t="shared" si="2"/>
        <v>12</v>
      </c>
      <c r="M34" s="20">
        <f t="shared" si="3"/>
        <v>1</v>
      </c>
      <c r="N34" s="21" t="str">
        <f t="shared" si="4"/>
        <v>N</v>
      </c>
      <c r="O34" s="1">
        <f t="shared" si="5"/>
        <v>0</v>
      </c>
      <c r="P34" s="2">
        <v>0</v>
      </c>
      <c r="Q34" s="19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f t="shared" si="6"/>
        <v>0</v>
      </c>
      <c r="Z34" s="2">
        <f t="shared" si="7"/>
        <v>0</v>
      </c>
      <c r="AA34" s="2">
        <f t="shared" si="8"/>
        <v>0</v>
      </c>
      <c r="AB34" s="145" t="str">
        <f t="shared" si="9"/>
        <v>TER A</v>
      </c>
      <c r="AC34" s="146">
        <f t="shared" si="1"/>
        <v>0</v>
      </c>
      <c r="AD34" s="2">
        <f t="shared" si="10"/>
        <v>0</v>
      </c>
      <c r="AE34" s="2">
        <f t="shared" si="11"/>
        <v>0</v>
      </c>
      <c r="AF34" s="2">
        <f t="shared" si="12"/>
        <v>0</v>
      </c>
      <c r="AV34" s="4"/>
    </row>
    <row r="35" spans="1:48" ht="10.5">
      <c r="A35" s="24">
        <f t="shared" si="14"/>
        <v>18</v>
      </c>
      <c r="B35" s="16"/>
      <c r="C35" s="107"/>
      <c r="D35" s="105"/>
      <c r="E35" s="26" t="s">
        <v>84</v>
      </c>
      <c r="F35" s="23">
        <v>44927</v>
      </c>
      <c r="G35" s="23">
        <v>45291</v>
      </c>
      <c r="H35" s="22" t="s">
        <v>20</v>
      </c>
      <c r="I35" s="22" t="s">
        <v>39</v>
      </c>
      <c r="J35" s="106" t="s">
        <v>22</v>
      </c>
      <c r="K35" s="1" t="s">
        <v>35</v>
      </c>
      <c r="L35" s="20">
        <f t="shared" si="2"/>
        <v>12</v>
      </c>
      <c r="M35" s="20">
        <f t="shared" si="3"/>
        <v>1</v>
      </c>
      <c r="N35" s="21" t="str">
        <f t="shared" si="4"/>
        <v>N</v>
      </c>
      <c r="O35" s="1">
        <f t="shared" si="5"/>
        <v>0</v>
      </c>
      <c r="P35" s="2">
        <v>0</v>
      </c>
      <c r="Q35" s="19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f t="shared" si="6"/>
        <v>0</v>
      </c>
      <c r="Z35" s="2">
        <f t="shared" si="7"/>
        <v>0</v>
      </c>
      <c r="AA35" s="2">
        <f t="shared" si="8"/>
        <v>0</v>
      </c>
      <c r="AB35" s="145" t="str">
        <f t="shared" si="9"/>
        <v>TER A</v>
      </c>
      <c r="AC35" s="146">
        <f t="shared" si="1"/>
        <v>0</v>
      </c>
      <c r="AD35" s="2">
        <f t="shared" si="10"/>
        <v>0</v>
      </c>
      <c r="AE35" s="2">
        <f t="shared" si="11"/>
        <v>0</v>
      </c>
      <c r="AF35" s="2">
        <f t="shared" si="12"/>
        <v>0</v>
      </c>
      <c r="AV35" s="4"/>
    </row>
    <row r="36" spans="1:48" ht="10.5">
      <c r="A36" s="24">
        <f t="shared" si="14"/>
        <v>19</v>
      </c>
      <c r="B36" s="16"/>
      <c r="C36" s="107"/>
      <c r="D36" s="105"/>
      <c r="E36" s="26" t="s">
        <v>84</v>
      </c>
      <c r="F36" s="23">
        <v>44927</v>
      </c>
      <c r="G36" s="23">
        <v>45291</v>
      </c>
      <c r="H36" s="22" t="s">
        <v>20</v>
      </c>
      <c r="I36" s="22" t="s">
        <v>39</v>
      </c>
      <c r="J36" s="106" t="s">
        <v>22</v>
      </c>
      <c r="K36" s="1" t="s">
        <v>35</v>
      </c>
      <c r="L36" s="20">
        <f t="shared" si="2"/>
        <v>12</v>
      </c>
      <c r="M36" s="20">
        <f t="shared" si="3"/>
        <v>1</v>
      </c>
      <c r="N36" s="21" t="str">
        <f t="shared" si="4"/>
        <v>N</v>
      </c>
      <c r="O36" s="1">
        <f t="shared" si="5"/>
        <v>0</v>
      </c>
      <c r="P36" s="2">
        <v>0</v>
      </c>
      <c r="Q36" s="19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f t="shared" si="6"/>
        <v>0</v>
      </c>
      <c r="Z36" s="2">
        <f t="shared" si="7"/>
        <v>0</v>
      </c>
      <c r="AA36" s="2">
        <f t="shared" si="8"/>
        <v>0</v>
      </c>
      <c r="AB36" s="145" t="str">
        <f t="shared" si="9"/>
        <v>TER A</v>
      </c>
      <c r="AC36" s="146">
        <f t="shared" si="1"/>
        <v>0</v>
      </c>
      <c r="AD36" s="2">
        <f t="shared" si="10"/>
        <v>0</v>
      </c>
      <c r="AE36" s="2">
        <f t="shared" si="11"/>
        <v>0</v>
      </c>
      <c r="AF36" s="2">
        <f t="shared" si="12"/>
        <v>0</v>
      </c>
      <c r="AV36" s="4"/>
    </row>
    <row r="37" spans="1:48" ht="10.5">
      <c r="A37" s="24">
        <f>+A26+1</f>
        <v>20</v>
      </c>
      <c r="B37" s="16"/>
      <c r="C37" s="107"/>
      <c r="D37" s="105"/>
      <c r="E37" s="26" t="s">
        <v>84</v>
      </c>
      <c r="F37" s="23">
        <v>44927</v>
      </c>
      <c r="G37" s="23">
        <v>45291</v>
      </c>
      <c r="H37" s="22" t="s">
        <v>20</v>
      </c>
      <c r="I37" s="22" t="s">
        <v>39</v>
      </c>
      <c r="J37" s="106" t="s">
        <v>22</v>
      </c>
      <c r="K37" s="1" t="s">
        <v>35</v>
      </c>
      <c r="L37" s="20">
        <f t="shared" si="2"/>
        <v>12</v>
      </c>
      <c r="M37" s="20">
        <f t="shared" si="3"/>
        <v>1</v>
      </c>
      <c r="N37" s="21" t="str">
        <f t="shared" si="4"/>
        <v>N</v>
      </c>
      <c r="O37" s="1">
        <f t="shared" si="5"/>
        <v>0</v>
      </c>
      <c r="P37" s="2">
        <v>0</v>
      </c>
      <c r="Q37" s="19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f t="shared" si="6"/>
        <v>0</v>
      </c>
      <c r="Z37" s="2">
        <f t="shared" si="7"/>
        <v>0</v>
      </c>
      <c r="AA37" s="2">
        <f t="shared" si="8"/>
        <v>0</v>
      </c>
      <c r="AB37" s="145" t="str">
        <f t="shared" si="9"/>
        <v>TER A</v>
      </c>
      <c r="AC37" s="146">
        <f t="shared" si="1"/>
        <v>0</v>
      </c>
      <c r="AD37" s="2">
        <f t="shared" si="10"/>
        <v>0</v>
      </c>
      <c r="AE37" s="2">
        <f t="shared" si="11"/>
        <v>0</v>
      </c>
      <c r="AF37" s="2">
        <f t="shared" si="12"/>
        <v>0</v>
      </c>
      <c r="AV37" s="4"/>
    </row>
    <row r="38" spans="1:48" ht="11" thickBot="1">
      <c r="A38" s="89"/>
      <c r="B38" s="90"/>
      <c r="C38" s="65"/>
      <c r="D38" s="65"/>
      <c r="E38" s="66"/>
      <c r="F38" s="67"/>
      <c r="G38" s="108"/>
      <c r="H38" s="96"/>
      <c r="I38" s="68"/>
      <c r="J38" s="68"/>
      <c r="K38" s="68"/>
      <c r="L38" s="91"/>
      <c r="M38" s="91"/>
      <c r="N38" s="91"/>
      <c r="O38" s="68"/>
      <c r="P38" s="17"/>
      <c r="Q38" s="17"/>
      <c r="R38" s="17"/>
      <c r="S38" s="17"/>
      <c r="T38" s="17"/>
      <c r="U38" s="17"/>
      <c r="V38" s="17"/>
      <c r="W38" s="17"/>
      <c r="X38" s="17"/>
      <c r="Y38" s="2"/>
      <c r="Z38" s="2"/>
      <c r="AA38" s="2"/>
      <c r="AB38" s="145"/>
      <c r="AC38" s="145"/>
      <c r="AD38" s="2"/>
      <c r="AE38" s="2"/>
      <c r="AF38" s="2"/>
      <c r="AV38" s="4"/>
    </row>
    <row r="39" spans="1:48" s="3" customFormat="1" ht="11.5" thickTop="1" thickBot="1">
      <c r="A39" s="92"/>
      <c r="B39" s="71" t="s">
        <v>24</v>
      </c>
      <c r="C39" s="69" t="s">
        <v>51</v>
      </c>
      <c r="D39" s="69" t="s">
        <v>51</v>
      </c>
      <c r="E39" s="70" t="s">
        <v>52</v>
      </c>
      <c r="F39" s="71"/>
      <c r="G39" s="71"/>
      <c r="H39" s="100"/>
      <c r="I39" s="71"/>
      <c r="J39" s="71"/>
      <c r="K39" s="71"/>
      <c r="L39" s="71"/>
      <c r="M39" s="71"/>
      <c r="N39" s="71"/>
      <c r="O39" s="93">
        <f t="shared" ref="O39:AA39" si="15">SUM(O7:O38)</f>
        <v>8</v>
      </c>
      <c r="P39" s="94">
        <f t="shared" si="15"/>
        <v>55100000</v>
      </c>
      <c r="Q39" s="94">
        <f t="shared" si="15"/>
        <v>0</v>
      </c>
      <c r="R39" s="94">
        <f t="shared" si="15"/>
        <v>8778500</v>
      </c>
      <c r="S39" s="94">
        <f t="shared" si="15"/>
        <v>32308000</v>
      </c>
      <c r="T39" s="94">
        <f t="shared" si="15"/>
        <v>2404128</v>
      </c>
      <c r="U39" s="94">
        <f t="shared" si="15"/>
        <v>0</v>
      </c>
      <c r="V39" s="94">
        <f t="shared" si="15"/>
        <v>0</v>
      </c>
      <c r="W39" s="94">
        <f t="shared" si="15"/>
        <v>0</v>
      </c>
      <c r="X39" s="94">
        <f t="shared" si="15"/>
        <v>1059200</v>
      </c>
      <c r="Y39" s="94">
        <f t="shared" si="15"/>
        <v>98590628</v>
      </c>
      <c r="Z39" s="94">
        <f t="shared" si="15"/>
        <v>0</v>
      </c>
      <c r="AA39" s="94">
        <f t="shared" si="15"/>
        <v>98590628</v>
      </c>
      <c r="AB39" s="147"/>
      <c r="AC39" s="147"/>
      <c r="AD39" s="94"/>
      <c r="AE39" s="94"/>
      <c r="AF39" s="94"/>
    </row>
    <row r="40" spans="1:48" ht="10.5" thickTop="1">
      <c r="AB40" s="132"/>
      <c r="AC40" s="132"/>
      <c r="AV40" s="4"/>
    </row>
    <row r="41" spans="1:48">
      <c r="P41" s="5"/>
      <c r="R41" s="5"/>
      <c r="T41" s="5"/>
      <c r="V41" s="5"/>
      <c r="X41" s="5"/>
      <c r="AB41" s="132"/>
      <c r="AC41" s="132"/>
      <c r="AV41" s="4"/>
    </row>
    <row r="42" spans="1:48">
      <c r="AB42" s="132"/>
      <c r="AC42" s="132"/>
      <c r="AV42" s="4"/>
    </row>
    <row r="43" spans="1:48">
      <c r="P43" s="5"/>
      <c r="AB43" s="132"/>
      <c r="AC43" s="132"/>
      <c r="AV43" s="4"/>
    </row>
    <row r="44" spans="1:48">
      <c r="P44" s="5"/>
      <c r="AB44" s="132"/>
      <c r="AC44" s="132"/>
      <c r="AV44" s="4"/>
    </row>
    <row r="45" spans="1:48">
      <c r="P45" s="5"/>
      <c r="AB45" s="132"/>
      <c r="AC45" s="132"/>
      <c r="AV45" s="4"/>
    </row>
    <row r="46" spans="1:48">
      <c r="Q46" s="5"/>
      <c r="AB46" s="132"/>
      <c r="AC46" s="132"/>
      <c r="AV46" s="4"/>
    </row>
    <row r="47" spans="1:48">
      <c r="Q47" s="5"/>
      <c r="AB47" s="132"/>
      <c r="AC47" s="132"/>
      <c r="AV47" s="4"/>
    </row>
    <row r="48" spans="1:48">
      <c r="Q48" s="5"/>
      <c r="AB48" s="132"/>
      <c r="AC48" s="132"/>
      <c r="AV48" s="4"/>
    </row>
    <row r="49" spans="14:48">
      <c r="Q49" s="5"/>
      <c r="AB49" s="132"/>
      <c r="AC49" s="132"/>
      <c r="AV49" s="4"/>
    </row>
    <row r="50" spans="14:48" ht="10.5">
      <c r="P50" s="72"/>
      <c r="Q50" s="72"/>
      <c r="AB50" s="132"/>
      <c r="AC50" s="132"/>
      <c r="AV50" s="4"/>
    </row>
    <row r="51" spans="14:48">
      <c r="Q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4:48" ht="10.5">
      <c r="P52" s="72"/>
      <c r="Q52" s="72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4:48" ht="10.5">
      <c r="N53" s="3"/>
      <c r="O53" s="3"/>
      <c r="P53" s="3"/>
      <c r="Q53" s="72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4:48"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4:48"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4:48"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4:48"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4:48"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4:48"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4:48"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4:48"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4:48"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4:48"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4:48"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36:45"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36:45"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36:45"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36:45"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36:45"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36:45"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36:45"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36:45"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36:45"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36:45"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36:45"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36:45"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36:45"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36:45"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36:45"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36:45"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36:45"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36:45"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36:45"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36:45"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36:45"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36:45"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36:45"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36:45"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36:45"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36:45"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36:45"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36:45"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36:45"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36:45"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36:45"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36:45"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36:45"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36:45"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36:45"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36:45"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36:45"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36:45"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36:45"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36:45"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36:45"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36:45"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36:45"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36:45"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36:45"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36:45"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36:45"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36:45"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36:45"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36:45"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36:45"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36:45"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36:45"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36:45"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36:45"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36:45"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36:45"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36:45"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36:45"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36:45"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36:45"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36:45"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36:45"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36:45"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36:45"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36:45"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36:45"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36:45"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36:45"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36:45"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36:45"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36:45"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36:45"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36:45"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36:45"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36:45"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36:45"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36:45"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36:45"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36:45"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36:45"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36:45"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36:45"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36:45"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36:45"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36:45"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36:45"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36:45"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36:45"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36:45"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36:45"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36:45"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36:45"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36:45"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36:45"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36:45"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36:45"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36:45"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36:45"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36:45"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36:45"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36:45"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36:45"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36:45"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36:45"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36:45"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36:45"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36:45"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36:45"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36:45"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36:45"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36:45"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36:45"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36:45"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36:45"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36:45"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36:45"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36:45"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36:45"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36:45"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36:45"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36:45"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36:45"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36:45"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36:45"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36:45"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36:45"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36:45"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36:45"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36:45"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36:45"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36:45"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36:45"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36:45"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36:45"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36:45"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36:45"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36:45"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36:45"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36:45"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36:45"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36:45"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36:45"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36:45"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36:45"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36:45"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36:45"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36:45"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36:45"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36:45"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36:45"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36:45"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36:45"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36:45"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36:45"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36:45"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36:45"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36:45"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36:45"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36:45"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36:45"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36:45"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36:45"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36:45"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36:45"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36:45"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36:45"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36:45"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36:45"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36:45"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36:45"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36:45"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36:45"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36:45"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36:45"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36:45"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36:45"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36:45"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36:45"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36:45"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36:45"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36:45"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36:45"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36:45"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36:45"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36:45"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36:45"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36:45"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36:45"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36:45"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36:45"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36:45"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36:45"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36:45"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36:45"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36:45"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36:45"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36:45"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36:45"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36:45"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36:45"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36:45"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36:45"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36:45"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36:45"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36:45"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36:45"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36:45"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36:45"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36:45"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36:45"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36:45"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36:45"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36:45"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36:45"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36:45"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36:45"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36:45"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36:45"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36:45"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36:45"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36:45"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36:45"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36:45">
      <c r="AJ288" s="5"/>
      <c r="AK288" s="5"/>
      <c r="AL288" s="5"/>
      <c r="AM288" s="5"/>
      <c r="AN288" s="5"/>
      <c r="AO288" s="5"/>
      <c r="AP288" s="5"/>
      <c r="AQ288" s="5"/>
      <c r="AR288" s="5"/>
      <c r="AS288" s="5"/>
    </row>
    <row r="289" spans="36:45">
      <c r="AJ289" s="5"/>
      <c r="AK289" s="5"/>
      <c r="AL289" s="5"/>
      <c r="AM289" s="5"/>
      <c r="AN289" s="5"/>
      <c r="AO289" s="5"/>
      <c r="AP289" s="5"/>
      <c r="AQ289" s="5"/>
      <c r="AR289" s="5"/>
      <c r="AS289" s="5"/>
    </row>
    <row r="290" spans="36:45">
      <c r="AJ290" s="5"/>
      <c r="AK290" s="5"/>
      <c r="AL290" s="5"/>
      <c r="AM290" s="5"/>
      <c r="AN290" s="5"/>
      <c r="AO290" s="5"/>
      <c r="AP290" s="5"/>
      <c r="AQ290" s="5"/>
      <c r="AR290" s="5"/>
      <c r="AS290" s="5"/>
    </row>
    <row r="291" spans="36:45">
      <c r="AJ291" s="5"/>
      <c r="AK291" s="5"/>
      <c r="AL291" s="5"/>
      <c r="AM291" s="5"/>
      <c r="AN291" s="5"/>
      <c r="AO291" s="5"/>
      <c r="AP291" s="5"/>
      <c r="AQ291" s="5"/>
      <c r="AR291" s="5"/>
      <c r="AS291" s="5"/>
    </row>
    <row r="292" spans="36:45">
      <c r="AJ292" s="5"/>
      <c r="AK292" s="5"/>
      <c r="AL292" s="5"/>
      <c r="AM292" s="5"/>
      <c r="AN292" s="5"/>
      <c r="AO292" s="5"/>
      <c r="AP292" s="5"/>
      <c r="AQ292" s="5"/>
      <c r="AR292" s="5"/>
      <c r="AS292" s="5"/>
    </row>
    <row r="293" spans="36:45">
      <c r="AJ293" s="5"/>
      <c r="AK293" s="5"/>
      <c r="AL293" s="5"/>
      <c r="AM293" s="5"/>
      <c r="AN293" s="5"/>
      <c r="AO293" s="5"/>
      <c r="AP293" s="5"/>
      <c r="AQ293" s="5"/>
      <c r="AR293" s="5"/>
      <c r="AS293" s="5"/>
    </row>
    <row r="294" spans="36:45">
      <c r="AJ294" s="5"/>
      <c r="AK294" s="5"/>
      <c r="AL294" s="5"/>
      <c r="AM294" s="5"/>
      <c r="AN294" s="5"/>
      <c r="AO294" s="5"/>
      <c r="AP294" s="5"/>
      <c r="AQ294" s="5"/>
      <c r="AR294" s="5"/>
      <c r="AS294" s="5"/>
    </row>
    <row r="295" spans="36:45"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36:45">
      <c r="AJ296" s="5"/>
      <c r="AK296" s="5"/>
      <c r="AL296" s="5"/>
      <c r="AM296" s="5"/>
      <c r="AN296" s="5"/>
      <c r="AO296" s="5"/>
      <c r="AP296" s="5"/>
      <c r="AQ296" s="5"/>
      <c r="AR296" s="5"/>
      <c r="AS296" s="5"/>
    </row>
    <row r="297" spans="36:45">
      <c r="AJ297" s="5"/>
      <c r="AK297" s="5"/>
      <c r="AL297" s="5"/>
      <c r="AM297" s="5"/>
      <c r="AN297" s="5"/>
      <c r="AO297" s="5"/>
      <c r="AP297" s="5"/>
      <c r="AQ297" s="5"/>
      <c r="AR297" s="5"/>
      <c r="AS297" s="5"/>
    </row>
    <row r="298" spans="36:45">
      <c r="AJ298" s="5"/>
      <c r="AK298" s="5"/>
      <c r="AL298" s="5"/>
      <c r="AM298" s="5"/>
      <c r="AN298" s="5"/>
      <c r="AO298" s="5"/>
      <c r="AP298" s="5"/>
      <c r="AQ298" s="5"/>
      <c r="AR298" s="5"/>
      <c r="AS298" s="5"/>
    </row>
    <row r="299" spans="36:45">
      <c r="AJ299" s="5"/>
      <c r="AK299" s="5"/>
      <c r="AL299" s="5"/>
      <c r="AM299" s="5"/>
      <c r="AN299" s="5"/>
      <c r="AO299" s="5"/>
      <c r="AP299" s="5"/>
      <c r="AQ299" s="5"/>
      <c r="AR299" s="5"/>
      <c r="AS299" s="5"/>
    </row>
    <row r="300" spans="36:45">
      <c r="AJ300" s="5"/>
      <c r="AK300" s="5"/>
      <c r="AL300" s="5"/>
      <c r="AM300" s="5"/>
      <c r="AN300" s="5"/>
      <c r="AO300" s="5"/>
      <c r="AP300" s="5"/>
      <c r="AQ300" s="5"/>
      <c r="AR300" s="5"/>
      <c r="AS300" s="5"/>
    </row>
    <row r="301" spans="36:45">
      <c r="AJ301" s="5"/>
      <c r="AK301" s="5"/>
      <c r="AL301" s="5"/>
      <c r="AM301" s="5"/>
      <c r="AN301" s="5"/>
      <c r="AO301" s="5"/>
      <c r="AP301" s="5"/>
      <c r="AQ301" s="5"/>
      <c r="AR301" s="5"/>
      <c r="AS301" s="5"/>
    </row>
    <row r="302" spans="36:45">
      <c r="AJ302" s="5"/>
      <c r="AK302" s="5"/>
      <c r="AL302" s="5"/>
      <c r="AM302" s="5"/>
      <c r="AN302" s="5"/>
      <c r="AO302" s="5"/>
      <c r="AP302" s="5"/>
      <c r="AQ302" s="5"/>
      <c r="AR302" s="5"/>
      <c r="AS302" s="5"/>
    </row>
    <row r="303" spans="36:45">
      <c r="AJ303" s="5"/>
      <c r="AK303" s="5"/>
      <c r="AL303" s="5"/>
      <c r="AM303" s="5"/>
      <c r="AN303" s="5"/>
      <c r="AO303" s="5"/>
      <c r="AP303" s="5"/>
      <c r="AQ303" s="5"/>
      <c r="AR303" s="5"/>
      <c r="AS303" s="5"/>
    </row>
    <row r="304" spans="36:45">
      <c r="AJ304" s="5"/>
      <c r="AK304" s="5"/>
      <c r="AL304" s="5"/>
      <c r="AM304" s="5"/>
      <c r="AN304" s="5"/>
      <c r="AO304" s="5"/>
      <c r="AP304" s="5"/>
      <c r="AQ304" s="5"/>
      <c r="AR304" s="5"/>
      <c r="AS304" s="5"/>
    </row>
    <row r="305" spans="36:45">
      <c r="AJ305" s="5"/>
      <c r="AK305" s="5"/>
      <c r="AL305" s="5"/>
      <c r="AM305" s="5"/>
      <c r="AN305" s="5"/>
      <c r="AO305" s="5"/>
      <c r="AP305" s="5"/>
      <c r="AQ305" s="5"/>
      <c r="AR305" s="5"/>
      <c r="AS305" s="5"/>
    </row>
    <row r="306" spans="36:45">
      <c r="AJ306" s="5"/>
      <c r="AK306" s="5"/>
      <c r="AL306" s="5"/>
      <c r="AM306" s="5"/>
      <c r="AN306" s="5"/>
      <c r="AO306" s="5"/>
      <c r="AP306" s="5"/>
      <c r="AQ306" s="5"/>
      <c r="AR306" s="5"/>
      <c r="AS306" s="5"/>
    </row>
    <row r="307" spans="36:45">
      <c r="AJ307" s="5"/>
      <c r="AK307" s="5"/>
      <c r="AL307" s="5"/>
      <c r="AM307" s="5"/>
      <c r="AN307" s="5"/>
      <c r="AO307" s="5"/>
      <c r="AP307" s="5"/>
      <c r="AQ307" s="5"/>
      <c r="AR307" s="5"/>
      <c r="AS307" s="5"/>
    </row>
    <row r="308" spans="36:45">
      <c r="AJ308" s="5"/>
      <c r="AK308" s="5"/>
      <c r="AL308" s="5"/>
      <c r="AM308" s="5"/>
      <c r="AN308" s="5"/>
      <c r="AO308" s="5"/>
      <c r="AP308" s="5"/>
      <c r="AQ308" s="5"/>
      <c r="AR308" s="5"/>
      <c r="AS308" s="5"/>
    </row>
    <row r="309" spans="36:45">
      <c r="AJ309" s="5"/>
      <c r="AK309" s="5"/>
      <c r="AL309" s="5"/>
      <c r="AM309" s="5"/>
      <c r="AN309" s="5"/>
      <c r="AO309" s="5"/>
      <c r="AP309" s="5"/>
      <c r="AQ309" s="5"/>
      <c r="AR309" s="5"/>
      <c r="AS309" s="5"/>
    </row>
    <row r="310" spans="36:45">
      <c r="AJ310" s="5"/>
      <c r="AK310" s="5"/>
      <c r="AL310" s="5"/>
      <c r="AM310" s="5"/>
      <c r="AN310" s="5"/>
      <c r="AO310" s="5"/>
      <c r="AP310" s="5"/>
      <c r="AQ310" s="5"/>
      <c r="AR310" s="5"/>
      <c r="AS310" s="5"/>
    </row>
    <row r="311" spans="36:45">
      <c r="AJ311" s="5"/>
      <c r="AK311" s="5"/>
      <c r="AL311" s="5"/>
      <c r="AM311" s="5"/>
      <c r="AN311" s="5"/>
      <c r="AO311" s="5"/>
      <c r="AP311" s="5"/>
      <c r="AQ311" s="5"/>
      <c r="AR311" s="5"/>
      <c r="AS311" s="5"/>
    </row>
    <row r="312" spans="36:45">
      <c r="AJ312" s="5"/>
      <c r="AK312" s="5"/>
      <c r="AL312" s="5"/>
      <c r="AM312" s="5"/>
      <c r="AN312" s="5"/>
      <c r="AO312" s="5"/>
      <c r="AP312" s="5"/>
      <c r="AQ312" s="5"/>
      <c r="AR312" s="5"/>
      <c r="AS312" s="5"/>
    </row>
    <row r="313" spans="36:45">
      <c r="AJ313" s="5"/>
      <c r="AK313" s="5"/>
      <c r="AL313" s="5"/>
      <c r="AM313" s="5"/>
      <c r="AN313" s="5"/>
      <c r="AO313" s="5"/>
      <c r="AP313" s="5"/>
      <c r="AQ313" s="5"/>
      <c r="AR313" s="5"/>
      <c r="AS313" s="5"/>
    </row>
    <row r="314" spans="36:45">
      <c r="AJ314" s="5"/>
      <c r="AK314" s="5"/>
      <c r="AL314" s="5"/>
      <c r="AM314" s="5"/>
      <c r="AN314" s="5"/>
      <c r="AO314" s="5"/>
      <c r="AP314" s="5"/>
      <c r="AQ314" s="5"/>
      <c r="AR314" s="5"/>
      <c r="AS314" s="5"/>
    </row>
    <row r="315" spans="36:45">
      <c r="AJ315" s="5"/>
      <c r="AK315" s="5"/>
      <c r="AL315" s="5"/>
      <c r="AM315" s="5"/>
      <c r="AN315" s="5"/>
      <c r="AO315" s="5"/>
      <c r="AP315" s="5"/>
      <c r="AQ315" s="5"/>
      <c r="AR315" s="5"/>
      <c r="AS315" s="5"/>
    </row>
    <row r="316" spans="36:45">
      <c r="AJ316" s="5"/>
      <c r="AK316" s="5"/>
      <c r="AL316" s="5"/>
      <c r="AM316" s="5"/>
      <c r="AN316" s="5"/>
      <c r="AO316" s="5"/>
      <c r="AP316" s="5"/>
      <c r="AQ316" s="5"/>
      <c r="AR316" s="5"/>
      <c r="AS316" s="5"/>
    </row>
    <row r="317" spans="36:45"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36:45"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36:45"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36:45"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36:45"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36:45"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36:45"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36:45"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</sheetData>
  <mergeCells count="8">
    <mergeCell ref="P5:P6"/>
    <mergeCell ref="AD5:AE5"/>
    <mergeCell ref="M5:M6"/>
    <mergeCell ref="A5:A6"/>
    <mergeCell ref="B5:B6"/>
    <mergeCell ref="C5:C6"/>
    <mergeCell ref="H5:H6"/>
    <mergeCell ref="I5:I6"/>
  </mergeCells>
  <phoneticPr fontId="19" type="noConversion"/>
  <pageMargins left="0.75" right="0.75" top="1" bottom="1" header="0.5" footer="0.5"/>
  <pageSetup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 지정된 범위</vt:lpstr>
      </vt:variant>
      <vt:variant>
        <vt:i4>3</vt:i4>
      </vt:variant>
    </vt:vector>
  </HeadingPairs>
  <TitlesOfParts>
    <vt:vector size="19" baseType="lpstr">
      <vt:lpstr>조견표</vt:lpstr>
      <vt:lpstr>소득세 산정양식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1721_I_bulanan</vt:lpstr>
      <vt:lpstr>01-12</vt:lpstr>
      <vt:lpstr>Cadangan Pesangon</vt:lpstr>
      <vt:lpstr>TERA</vt:lpstr>
      <vt:lpstr>TERB</vt:lpstr>
      <vt:lpstr>TERC</vt:lpstr>
    </vt:vector>
  </TitlesOfParts>
  <Company>Tax Consultan_Bambang 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Bambang S</dc:creator>
  <cp:lastModifiedBy>CHO SOO MIN</cp:lastModifiedBy>
  <cp:lastPrinted>2009-08-07T02:39:46Z</cp:lastPrinted>
  <dcterms:created xsi:type="dcterms:W3CDTF">2005-01-04T10:37:32Z</dcterms:created>
  <dcterms:modified xsi:type="dcterms:W3CDTF">2025-06-13T06:19:12Z</dcterms:modified>
</cp:coreProperties>
</file>